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'Sheet1'!$A$1:$L$104</definedName>
  </definedNames>
  <calcPr fullCalcOnLoad="1"/>
</workbook>
</file>

<file path=xl/comments1.xml><?xml version="1.0" encoding="utf-8"?>
<comments xmlns="http://schemas.openxmlformats.org/spreadsheetml/2006/main">
  <authors>
    <author>Lisa</author>
  </authors>
  <commentList>
    <comment ref="F1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0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02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3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5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4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98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101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0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6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7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54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3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9" authorId="0">
      <text>
        <r>
          <rPr>
            <sz val="8"/>
            <rFont val="Tahoma"/>
            <family val="2"/>
          </rPr>
          <t>ENTER QUANTITIES TO THE RIGHT OF THE GREEN BAR</t>
        </r>
      </text>
    </comment>
    <comment ref="F24" authorId="0">
      <text>
        <r>
          <rPr>
            <sz val="8"/>
            <rFont val="Tahoma"/>
            <family val="2"/>
          </rPr>
          <t>ENTER QUANTITIES TO THE RIGHT OF THE GREEN BAR</t>
        </r>
      </text>
    </comment>
  </commentList>
</comments>
</file>

<file path=xl/sharedStrings.xml><?xml version="1.0" encoding="utf-8"?>
<sst xmlns="http://schemas.openxmlformats.org/spreadsheetml/2006/main" count="182" uniqueCount="82">
  <si>
    <t>Longos</t>
  </si>
  <si>
    <t>Staples Business Depot</t>
  </si>
  <si>
    <t>QTY</t>
  </si>
  <si>
    <t>DEN</t>
  </si>
  <si>
    <t>Phone</t>
  </si>
  <si>
    <t>Laura Secord</t>
  </si>
  <si>
    <t>La Senza, La Senza Girl, Silk and Satin</t>
  </si>
  <si>
    <t>Order Date</t>
  </si>
  <si>
    <t xml:space="preserve"> </t>
  </si>
  <si>
    <t>Roots, Roots Kids, Baby Roots, Roots Home</t>
  </si>
  <si>
    <t>Shoppers Drug Mart / Pharmaprix</t>
  </si>
  <si>
    <t>Pioneer Petroleums</t>
  </si>
  <si>
    <t>Mark's Work Warehouse, L'Equipeur</t>
  </si>
  <si>
    <t>Cineplex, Galaxy, Famous, Coliseum, SilverCity, Colossus, Paramount Admit One</t>
  </si>
  <si>
    <t>Esso, On The Run</t>
  </si>
  <si>
    <t>Revision</t>
  </si>
  <si>
    <t>Ultramar Gas</t>
  </si>
  <si>
    <t>Cineplex, Galaxy, Famous, Coliseum, SilverCity, Colossus, Paramount Child's Night Out</t>
  </si>
  <si>
    <t>TOYS R US, BABIES R US</t>
  </si>
  <si>
    <t>Giant Tiger, Tigre Geant, Scott's Discount, Chez Tante Marie</t>
  </si>
  <si>
    <t>SIR CORP - Jack Astor's, Alice Fazooli's, Far Niente, Reds, Canyon Creek, The Loose Moose</t>
  </si>
  <si>
    <t>The Gap, Gap Kids, Baby Gap, Old Navy, Banana Republic</t>
  </si>
  <si>
    <t>Moxies Classic Grill</t>
  </si>
  <si>
    <t>A V G E N     I N C E N T I V E S     G R O U P</t>
  </si>
  <si>
    <t>Earls Restaurants</t>
  </si>
  <si>
    <t>Loblaws, No Frills, Zehrs, Fortinos, Valu-mart, Extra Foods, Independent, Atlantic / Real Canadian Superstore, Maxi, Provigo, Real Canadian Wholesale, National Grocers, SaveEasy, SuperValu</t>
  </si>
  <si>
    <t>Fairmont Hotels</t>
  </si>
  <si>
    <t>NO</t>
  </si>
  <si>
    <t>Boston Pizza</t>
  </si>
  <si>
    <t>Required</t>
  </si>
  <si>
    <t>Pickup / Additional</t>
  </si>
  <si>
    <t>Bath &amp; Body Works</t>
  </si>
  <si>
    <t>Moores</t>
  </si>
  <si>
    <t>American Eagle, Aerie, 77kids</t>
  </si>
  <si>
    <t>Sport Chek, Coast Mountain Sports, Nevada Bobs in Sport Check</t>
  </si>
  <si>
    <t>The Children's Place</t>
  </si>
  <si>
    <t>Winners, Home Sense, Marshalls</t>
  </si>
  <si>
    <t>SUB-TOTAL</t>
  </si>
  <si>
    <t>WaySpa</t>
  </si>
  <si>
    <t>Shell Canada</t>
  </si>
  <si>
    <t>Count</t>
  </si>
  <si>
    <t>DD-MON-YYYY</t>
  </si>
  <si>
    <t>Lowe's Canada</t>
  </si>
  <si>
    <t>The Keg</t>
  </si>
  <si>
    <t>Canadian Tire, Canadian Tire Gas Bar</t>
  </si>
  <si>
    <t>The Shoe Company, Town Shoes, DSW, Shoe Warehouse</t>
  </si>
  <si>
    <t>Horizontal Count</t>
  </si>
  <si>
    <t>SUPPORT</t>
  </si>
  <si>
    <t>ERS &gt;&gt;</t>
  </si>
  <si>
    <t>Total to collect from Supporters</t>
  </si>
  <si>
    <t>Subway</t>
  </si>
  <si>
    <t>Wendy's Restaurants</t>
  </si>
  <si>
    <t>Landmark Cinemas General Admission</t>
  </si>
  <si>
    <t>Landmark Cinemas Kid's Adventure Pass</t>
  </si>
  <si>
    <t>Red Lobster</t>
  </si>
  <si>
    <t>Joey Restaurants</t>
  </si>
  <si>
    <t>Amazon.ca</t>
  </si>
  <si>
    <t>Chapter's, Indigo, Coles</t>
  </si>
  <si>
    <t>M &amp; M Food Market</t>
  </si>
  <si>
    <t>You can overwrite this line and next 9 lines to add Extra Items</t>
  </si>
  <si>
    <t>Cara - Bier Market, East Side Mario's, Fionn MacCool's, Harvey's, Kelsey's, The Landing, Milestones, Montana's, NYF, Pickle Barrel, Swiss Chalet</t>
  </si>
  <si>
    <t>Kernels Popcorn - two for one coupon provided when available</t>
  </si>
  <si>
    <t>HBC - The Bay, Home Outfitters</t>
  </si>
  <si>
    <t>Air Canada -also $1000 available (max of 2 payments per transaction)</t>
  </si>
  <si>
    <t>Best Buy - also available in $100 and $500</t>
  </si>
  <si>
    <t>Cineplex Gift Card - also available in $10</t>
  </si>
  <si>
    <t>The Home Depot - also available in $500</t>
  </si>
  <si>
    <t>Home Hardware - also available in $500</t>
  </si>
  <si>
    <t>McDonald's Restaurants - also available in $10</t>
  </si>
  <si>
    <t>Metro, Food Basics - also available in $25, $250</t>
  </si>
  <si>
    <t>Petro-Canada - also available in $500</t>
  </si>
  <si>
    <t>Pizza Pizza - also available in $100</t>
  </si>
  <si>
    <t>Rona, Reno-Depot, Totem Building Supplies, Botanix, Chester DAWE  - also available in $500</t>
  </si>
  <si>
    <t>Sobeys, IGA, Foodland, FreshCo, Lawtons Drugs, Thrifty Foods, Safeway, Needs - also available in $250</t>
  </si>
  <si>
    <t>Starbucks - also available in $10 and $50</t>
  </si>
  <si>
    <t>Tim Hortons - also available in $10, $15, $20</t>
  </si>
  <si>
    <t>Walmart - also available in $25 and $250</t>
  </si>
  <si>
    <t>ITunes &amp; App Store</t>
  </si>
  <si>
    <t>Just follow the instructions that pop up. Also see Extra Items List</t>
  </si>
  <si>
    <t>Esso Price Privilege Card. 500 Litres at 5 cents</t>
  </si>
  <si>
    <t>Bass Pro Shops</t>
  </si>
  <si>
    <t>Dollarama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</si>
</sst>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/d"/>
    <numFmt numFmtId="175" formatCode="mmmm\ d\,\ yyyy"/>
    <numFmt numFmtId="176" formatCode="&quot;$&quot;#,##0.00"/>
    <numFmt numFmtId="177" formatCode="[$$-1009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\-mmm\-yyyy"/>
    <numFmt numFmtId="182" formatCode="&quot;$&quot;#,##0.0"/>
    <numFmt numFmtId="183" formatCode="#,##0.0"/>
    <numFmt numFmtId="184" formatCode="0.0_);[Red]\(0.0\)"/>
    <numFmt numFmtId="185" formatCode="00000"/>
    <numFmt numFmtId="186" formatCode="[&lt;=9999999]###\-####;\(###\)\ ###\-####"/>
    <numFmt numFmtId="187" formatCode="[$-409]dddd\,\ mmmm\ dd\,\ yyyy"/>
    <numFmt numFmtId="188" formatCode="[$-409]d\-mmm\-yyyy;@"/>
    <numFmt numFmtId="189" formatCode="[$-409]mmmm\ d\,\ yyyy;@"/>
    <numFmt numFmtId="190" formatCode="dd\-mm\-yy;@"/>
    <numFmt numFmtId="191" formatCode="0.00_);[Red]\(0.00\)"/>
    <numFmt numFmtId="192" formatCode="[$-409]dd\-mmm\-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color indexed="8"/>
      <name val="Arial Black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6"/>
      <name val="Arial"/>
      <family val="2"/>
    </font>
    <font>
      <b/>
      <sz val="9.4"/>
      <color indexed="10"/>
      <name val="Arial"/>
      <family val="2"/>
    </font>
    <font>
      <sz val="9.4"/>
      <name val="Arial"/>
      <family val="2"/>
    </font>
    <font>
      <sz val="8"/>
      <color indexed="8"/>
      <name val="Arial"/>
      <family val="2"/>
    </font>
    <font>
      <sz val="8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7"/>
      <name val="Arial"/>
      <family val="2"/>
    </font>
    <font>
      <sz val="10"/>
      <name val="Times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8"/>
      <color indexed="31"/>
      <name val="Arial"/>
      <family val="2"/>
    </font>
    <font>
      <sz val="14"/>
      <color indexed="11"/>
      <name val="Arial Black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  <font>
      <sz val="8"/>
      <color rgb="FFCCCCFF"/>
      <name val="Arial"/>
      <family val="2"/>
    </font>
    <font>
      <sz val="14"/>
      <color rgb="FF00FF00"/>
      <name val="Arial Black"/>
      <family val="2"/>
    </font>
    <font>
      <b/>
      <sz val="9"/>
      <color rgb="FF6699FF"/>
      <name val="Arial"/>
      <family val="2"/>
    </font>
    <font>
      <b/>
      <sz val="8"/>
      <color rgb="FF6699FF"/>
      <name val="Arial"/>
      <family val="2"/>
    </font>
    <font>
      <sz val="14"/>
      <color rgb="FF000000"/>
      <name val="Arial Black"/>
      <family val="2"/>
    </font>
    <font>
      <sz val="10"/>
      <color rgb="FF6699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2" xfId="0" applyFont="1" applyFill="1" applyBorder="1" applyAlignment="1" applyProtection="1">
      <alignment horizontal="center" vertical="center" textRotation="255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172" fontId="3" fillId="0" borderId="13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9" fontId="0" fillId="0" borderId="17" xfId="0" applyNumberFormat="1" applyBorder="1" applyAlignment="1" applyProtection="1">
      <alignment horizontal="center"/>
      <protection locked="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2" xfId="0" applyFont="1" applyFill="1" applyBorder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191" fontId="62" fillId="33" borderId="0" xfId="0" applyNumberFormat="1" applyFont="1" applyFill="1" applyAlignment="1" applyProtection="1">
      <alignment/>
      <protection/>
    </xf>
    <xf numFmtId="2" fontId="3" fillId="0" borderId="13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72" fontId="3" fillId="0" borderId="13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2" fontId="3" fillId="0" borderId="12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4" fontId="7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0" fontId="5" fillId="0" borderId="18" xfId="0" applyFont="1" applyBorder="1" applyAlignment="1">
      <alignment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6" fontId="63" fillId="34" borderId="20" xfId="0" applyNumberFormat="1" applyFont="1" applyFill="1" applyBorder="1" applyAlignment="1" applyProtection="1">
      <alignment horizont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/>
    </xf>
    <xf numFmtId="2" fontId="62" fillId="33" borderId="0" xfId="0" applyNumberFormat="1" applyFont="1" applyFill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 hidden="1"/>
    </xf>
    <xf numFmtId="172" fontId="3" fillId="0" borderId="11" xfId="0" applyNumberFormat="1" applyFont="1" applyFill="1" applyBorder="1" applyAlignment="1" applyProtection="1">
      <alignment/>
      <protection/>
    </xf>
    <xf numFmtId="2" fontId="15" fillId="0" borderId="11" xfId="0" applyNumberFormat="1" applyFont="1" applyFill="1" applyBorder="1" applyAlignment="1" applyProtection="1">
      <alignment/>
      <protection/>
    </xf>
    <xf numFmtId="0" fontId="65" fillId="0" borderId="11" xfId="0" applyFont="1" applyBorder="1" applyAlignment="1" applyProtection="1">
      <alignment horizontal="center"/>
      <protection locked="0"/>
    </xf>
    <xf numFmtId="0" fontId="66" fillId="0" borderId="12" xfId="0" applyFont="1" applyFill="1" applyBorder="1" applyAlignment="1" applyProtection="1">
      <alignment horizontal="right" vertical="center"/>
      <protection locked="0"/>
    </xf>
    <xf numFmtId="0" fontId="66" fillId="0" borderId="12" xfId="0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/>
      <protection locked="0"/>
    </xf>
    <xf numFmtId="4" fontId="21" fillId="0" borderId="11" xfId="0" applyNumberFormat="1" applyFont="1" applyFill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/>
      <protection/>
    </xf>
    <xf numFmtId="4" fontId="21" fillId="0" borderId="11" xfId="0" applyNumberFormat="1" applyFont="1" applyFill="1" applyBorder="1" applyAlignment="1" applyProtection="1">
      <alignment shrinkToFit="1"/>
      <protection hidden="1"/>
    </xf>
    <xf numFmtId="3" fontId="21" fillId="0" borderId="17" xfId="0" applyNumberFormat="1" applyFont="1" applyBorder="1" applyAlignment="1">
      <alignment horizontal="center"/>
    </xf>
    <xf numFmtId="4" fontId="21" fillId="0" borderId="17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67" fillId="35" borderId="12" xfId="0" applyFont="1" applyFill="1" applyBorder="1" applyAlignment="1" applyProtection="1">
      <alignment horizontal="center" vertical="center"/>
      <protection/>
    </xf>
    <xf numFmtId="0" fontId="62" fillId="33" borderId="16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9" xfId="0" applyFont="1" applyFill="1" applyBorder="1" applyAlignment="1" applyProtection="1">
      <alignment vertical="top"/>
      <protection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19" xfId="0" applyFont="1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3" fillId="0" borderId="25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vertical="top"/>
      <protection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18" xfId="0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65" fillId="0" borderId="19" xfId="0" applyFont="1" applyFill="1" applyBorder="1" applyAlignment="1" applyProtection="1">
      <alignment horizontal="left"/>
      <protection locked="0"/>
    </xf>
    <xf numFmtId="0" fontId="68" fillId="0" borderId="18" xfId="0" applyFont="1" applyBorder="1" applyAlignment="1" applyProtection="1">
      <alignment horizontal="left"/>
      <protection locked="0"/>
    </xf>
    <xf numFmtId="0" fontId="68" fillId="0" borderId="17" xfId="0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7" xfId="0" applyFont="1" applyFill="1" applyBorder="1" applyAlignment="1" applyProtection="1">
      <alignment vertical="top"/>
      <protection/>
    </xf>
    <xf numFmtId="0" fontId="3" fillId="0" borderId="28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3" fillId="0" borderId="25" xfId="0" applyFont="1" applyFill="1" applyBorder="1" applyAlignment="1" applyProtection="1">
      <alignment vertical="top" wrapText="1" shrinkToFit="1"/>
      <protection/>
    </xf>
    <xf numFmtId="0" fontId="3" fillId="0" borderId="21" xfId="0" applyFont="1" applyFill="1" applyBorder="1" applyAlignment="1" applyProtection="1">
      <alignment vertical="top" wrapText="1" shrinkToFit="1"/>
      <protection/>
    </xf>
    <xf numFmtId="0" fontId="3" fillId="0" borderId="15" xfId="0" applyFont="1" applyFill="1" applyBorder="1" applyAlignment="1" applyProtection="1">
      <alignment vertical="top" wrapText="1" shrinkToFit="1"/>
      <protection/>
    </xf>
    <xf numFmtId="0" fontId="3" fillId="0" borderId="22" xfId="0" applyFont="1" applyFill="1" applyBorder="1" applyAlignment="1" applyProtection="1">
      <alignment vertical="top" wrapText="1" shrinkToFit="1"/>
      <protection/>
    </xf>
    <xf numFmtId="0" fontId="3" fillId="0" borderId="23" xfId="0" applyFont="1" applyFill="1" applyBorder="1" applyAlignment="1" applyProtection="1">
      <alignment vertical="top" wrapText="1" shrinkToFit="1"/>
      <protection/>
    </xf>
    <xf numFmtId="0" fontId="3" fillId="0" borderId="24" xfId="0" applyFont="1" applyFill="1" applyBorder="1" applyAlignment="1" applyProtection="1">
      <alignment vertical="top" wrapText="1" shrinkToFit="1"/>
      <protection/>
    </xf>
    <xf numFmtId="0" fontId="3" fillId="0" borderId="2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26" xfId="0" applyBorder="1" applyAlignment="1">
      <alignment vertical="top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186" fontId="5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5" fillId="0" borderId="17" xfId="0" applyNumberFormat="1" applyFont="1" applyBorder="1" applyAlignment="1">
      <alignment horizontal="right" vertical="center"/>
    </xf>
    <xf numFmtId="188" fontId="5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6" fillId="0" borderId="19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top" shrinkToFit="1"/>
    </xf>
    <xf numFmtId="0" fontId="3" fillId="0" borderId="18" xfId="0" applyFont="1" applyFill="1" applyBorder="1" applyAlignment="1">
      <alignment vertical="top" shrinkToFit="1"/>
    </xf>
    <xf numFmtId="0" fontId="3" fillId="0" borderId="17" xfId="0" applyFont="1" applyFill="1" applyBorder="1" applyAlignment="1">
      <alignment vertical="top" shrinkToFit="1"/>
    </xf>
    <xf numFmtId="0" fontId="3" fillId="0" borderId="19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vertical="top" shrinkToFit="1"/>
      <protection/>
    </xf>
    <xf numFmtId="0" fontId="3" fillId="0" borderId="21" xfId="0" applyFont="1" applyFill="1" applyBorder="1" applyAlignment="1" applyProtection="1">
      <alignment vertical="top" shrinkToFit="1"/>
      <protection/>
    </xf>
    <xf numFmtId="0" fontId="3" fillId="0" borderId="22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8" fillId="33" borderId="12" xfId="0" applyFont="1" applyFill="1" applyBorder="1" applyAlignment="1" applyProtection="1">
      <alignment horizontal="center" vertical="top" textRotation="180"/>
      <protection/>
    </xf>
    <xf numFmtId="0" fontId="0" fillId="0" borderId="12" xfId="0" applyBorder="1" applyAlignment="1">
      <alignment horizontal="center" vertical="top" textRotation="180"/>
    </xf>
    <xf numFmtId="0" fontId="13" fillId="0" borderId="22" xfId="0" applyFont="1" applyFill="1" applyBorder="1" applyAlignment="1" applyProtection="1">
      <alignment/>
      <protection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3" fillId="0" borderId="25" xfId="0" applyFont="1" applyFill="1" applyBorder="1" applyAlignment="1">
      <alignment vertical="top" wrapText="1" shrinkToFi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25" xfId="0" applyFont="1" applyBorder="1" applyAlignment="1">
      <alignment wrapText="1" shrinkToFit="1"/>
    </xf>
    <xf numFmtId="0" fontId="19" fillId="0" borderId="21" xfId="0" applyFont="1" applyBorder="1" applyAlignment="1">
      <alignment wrapText="1" shrinkToFit="1"/>
    </xf>
    <xf numFmtId="0" fontId="19" fillId="0" borderId="15" xfId="0" applyFont="1" applyBorder="1" applyAlignment="1">
      <alignment wrapText="1" shrinkToFit="1"/>
    </xf>
    <xf numFmtId="0" fontId="19" fillId="0" borderId="22" xfId="0" applyFont="1" applyBorder="1" applyAlignment="1">
      <alignment wrapText="1" shrinkToFit="1"/>
    </xf>
    <xf numFmtId="0" fontId="19" fillId="0" borderId="23" xfId="0" applyFont="1" applyBorder="1" applyAlignment="1">
      <alignment wrapText="1" shrinkToFit="1"/>
    </xf>
    <xf numFmtId="0" fontId="19" fillId="0" borderId="24" xfId="0" applyFont="1" applyBorder="1" applyAlignment="1">
      <alignment wrapText="1" shrinkToFit="1"/>
    </xf>
    <xf numFmtId="0" fontId="3" fillId="0" borderId="19" xfId="0" applyFont="1" applyFill="1" applyBorder="1" applyAlignment="1" applyProtection="1">
      <alignment vertical="top" wrapText="1" shrinkToFit="1"/>
      <protection/>
    </xf>
    <xf numFmtId="0" fontId="3" fillId="0" borderId="18" xfId="0" applyFont="1" applyFill="1" applyBorder="1" applyAlignment="1" applyProtection="1">
      <alignment vertical="top" wrapText="1" shrinkToFit="1"/>
      <protection/>
    </xf>
    <xf numFmtId="0" fontId="9" fillId="0" borderId="19" xfId="0" applyFont="1" applyBorder="1" applyAlignment="1">
      <alignment horizontal="center"/>
    </xf>
    <xf numFmtId="0" fontId="7" fillId="0" borderId="19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 shrinkToFit="1"/>
      <protection/>
    </xf>
    <xf numFmtId="0" fontId="3" fillId="0" borderId="0" xfId="0" applyFont="1" applyFill="1" applyBorder="1" applyAlignment="1" applyProtection="1">
      <alignment vertical="top" wrapText="1" shrinkToFit="1"/>
      <protection/>
    </xf>
    <xf numFmtId="0" fontId="3" fillId="0" borderId="16" xfId="0" applyFont="1" applyFill="1" applyBorder="1" applyAlignment="1" applyProtection="1">
      <alignment vertical="top" wrapText="1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17" fillId="0" borderId="2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2" fillId="0" borderId="25" xfId="0" applyFont="1" applyFill="1" applyBorder="1" applyAlignment="1" applyProtection="1">
      <alignment vertical="top"/>
      <protection/>
    </xf>
    <xf numFmtId="0" fontId="12" fillId="0" borderId="21" xfId="0" applyFont="1" applyBorder="1" applyAlignment="1">
      <alignment vertical="top"/>
    </xf>
    <xf numFmtId="0" fontId="12" fillId="0" borderId="15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93</xdr:row>
      <xdr:rowOff>104775</xdr:rowOff>
    </xdr:from>
    <xdr:ext cx="190500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514475" y="14335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94</xdr:row>
      <xdr:rowOff>104775</xdr:rowOff>
    </xdr:from>
    <xdr:ext cx="190500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1514475" y="1448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27"/>
  <sheetViews>
    <sheetView tabSelected="1" zoomScale="130" zoomScaleNormal="130" zoomScalePageLayoutView="0" workbookViewId="0" topLeftCell="A1">
      <pane xSplit="10" ySplit="5" topLeftCell="K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5" sqref="A5:E5"/>
    </sheetView>
  </sheetViews>
  <sheetFormatPr defaultColWidth="5.7109375" defaultRowHeight="12.75"/>
  <cols>
    <col min="1" max="1" width="10.28125" style="0" customWidth="1"/>
    <col min="2" max="2" width="6.8515625" style="0" customWidth="1"/>
    <col min="3" max="3" width="13.140625" style="0" customWidth="1"/>
    <col min="4" max="4" width="9.7109375" style="0" customWidth="1"/>
    <col min="5" max="5" width="9.140625" style="0" customWidth="1"/>
    <col min="6" max="6" width="4.7109375" style="0" customWidth="1"/>
    <col min="7" max="7" width="5.421875" style="0" customWidth="1"/>
    <col min="8" max="8" width="5.57421875" style="35" customWidth="1"/>
    <col min="9" max="9" width="5.7109375" style="0" hidden="1" customWidth="1"/>
    <col min="10" max="10" width="10.28125" style="0" customWidth="1"/>
    <col min="11" max="11" width="4.28125" style="0" customWidth="1"/>
    <col min="12" max="105" width="7.8515625" style="0" customWidth="1"/>
  </cols>
  <sheetData>
    <row r="1" spans="1:105" ht="12.75">
      <c r="A1" s="38" t="str">
        <f>IF($H$5="GROUP","GROUP FORM -GND","FAMILY FORM")</f>
        <v>FAMILY FORM</v>
      </c>
      <c r="B1" s="31"/>
      <c r="C1" s="55"/>
      <c r="D1" s="126"/>
      <c r="E1" s="127"/>
      <c r="F1" s="45" t="s">
        <v>4</v>
      </c>
      <c r="G1" s="46"/>
      <c r="H1" s="119" t="s">
        <v>8</v>
      </c>
      <c r="I1" s="120"/>
      <c r="J1" s="120"/>
      <c r="K1" s="10"/>
      <c r="L1" s="56" t="s">
        <v>47</v>
      </c>
      <c r="M1" s="57" t="s">
        <v>48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ht="12.75">
      <c r="A2" s="93"/>
      <c r="B2" s="94" t="str">
        <f aca="true" t="shared" si="0" ref="B2:E5">IF($H$5="GROUP","GROUP ORDER FORM","FAMILY ORDER FORM")</f>
        <v>FAMILY ORDER FORM</v>
      </c>
      <c r="C2" s="94" t="str">
        <f t="shared" si="0"/>
        <v>FAMILY ORDER FORM</v>
      </c>
      <c r="D2" s="94" t="str">
        <f t="shared" si="0"/>
        <v>FAMILY ORDER FORM</v>
      </c>
      <c r="E2" s="95" t="str">
        <f t="shared" si="0"/>
        <v>FAMILY ORDER FORM</v>
      </c>
      <c r="F2" s="38" t="s">
        <v>15</v>
      </c>
      <c r="G2" s="44"/>
      <c r="H2" s="121">
        <v>43746</v>
      </c>
      <c r="I2" s="121"/>
      <c r="J2" s="122"/>
      <c r="K2" s="11"/>
      <c r="L2" s="22"/>
      <c r="M2" s="4" t="s">
        <v>8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2.75">
      <c r="A3" s="93"/>
      <c r="B3" s="94" t="str">
        <f t="shared" si="0"/>
        <v>FAMILY ORDER FORM</v>
      </c>
      <c r="C3" s="94" t="str">
        <f t="shared" si="0"/>
        <v>FAMILY ORDER FORM</v>
      </c>
      <c r="D3" s="94" t="str">
        <f t="shared" si="0"/>
        <v>FAMILY ORDER FORM</v>
      </c>
      <c r="E3" s="95" t="str">
        <f t="shared" si="0"/>
        <v>FAMILY ORDER FORM</v>
      </c>
      <c r="F3" s="40" t="s">
        <v>7</v>
      </c>
      <c r="G3" s="41"/>
      <c r="H3" s="123" t="s">
        <v>41</v>
      </c>
      <c r="I3" s="124"/>
      <c r="J3" s="125"/>
      <c r="K3" s="12"/>
      <c r="L3" s="8"/>
      <c r="M3" s="4" t="s">
        <v>8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12.75">
      <c r="A4" s="93"/>
      <c r="B4" s="94" t="str">
        <f t="shared" si="0"/>
        <v>FAMILY ORDER FORM</v>
      </c>
      <c r="C4" s="94" t="str">
        <f t="shared" si="0"/>
        <v>FAMILY ORDER FORM</v>
      </c>
      <c r="D4" s="94" t="str">
        <f t="shared" si="0"/>
        <v>FAMILY ORDER FORM</v>
      </c>
      <c r="E4" s="95" t="str">
        <f t="shared" si="0"/>
        <v>FAMILY ORDER FORM</v>
      </c>
      <c r="F4" s="42" t="s">
        <v>29</v>
      </c>
      <c r="G4" s="43"/>
      <c r="H4" s="123" t="s">
        <v>41</v>
      </c>
      <c r="I4" s="124"/>
      <c r="J4" s="125"/>
      <c r="K4" s="12"/>
      <c r="L4" s="4"/>
      <c r="M4" s="4" t="s">
        <v>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ht="13.5" thickBot="1">
      <c r="A5" s="93"/>
      <c r="B5" s="94" t="str">
        <f t="shared" si="0"/>
        <v>FAMILY ORDER FORM</v>
      </c>
      <c r="C5" s="94" t="str">
        <f t="shared" si="0"/>
        <v>FAMILY ORDER FORM</v>
      </c>
      <c r="D5" s="94" t="str">
        <f t="shared" si="0"/>
        <v>FAMILY ORDER FORM</v>
      </c>
      <c r="E5" s="95" t="str">
        <f t="shared" si="0"/>
        <v>FAMILY ORDER FORM</v>
      </c>
      <c r="F5" s="25"/>
      <c r="G5" s="25" t="s">
        <v>3</v>
      </c>
      <c r="H5" s="49"/>
      <c r="I5" s="25"/>
      <c r="J5" s="25" t="s">
        <v>37</v>
      </c>
      <c r="K5" s="12"/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2</v>
      </c>
      <c r="U5" s="9" t="s">
        <v>2</v>
      </c>
      <c r="V5" s="9" t="s">
        <v>2</v>
      </c>
      <c r="W5" s="9" t="s">
        <v>2</v>
      </c>
      <c r="X5" s="9" t="s">
        <v>2</v>
      </c>
      <c r="Y5" s="9" t="s">
        <v>2</v>
      </c>
      <c r="Z5" s="9" t="s">
        <v>2</v>
      </c>
      <c r="AA5" s="9" t="s">
        <v>2</v>
      </c>
      <c r="AB5" s="9" t="s">
        <v>2</v>
      </c>
      <c r="AC5" s="9" t="s">
        <v>2</v>
      </c>
      <c r="AD5" s="9" t="s">
        <v>2</v>
      </c>
      <c r="AE5" s="9" t="s">
        <v>2</v>
      </c>
      <c r="AF5" s="9" t="s">
        <v>2</v>
      </c>
      <c r="AG5" s="9" t="s">
        <v>2</v>
      </c>
      <c r="AH5" s="9" t="s">
        <v>2</v>
      </c>
      <c r="AI5" s="9" t="s">
        <v>2</v>
      </c>
      <c r="AJ5" s="9" t="s">
        <v>2</v>
      </c>
      <c r="AK5" s="9" t="s">
        <v>2</v>
      </c>
      <c r="AL5" s="9" t="s">
        <v>2</v>
      </c>
      <c r="AM5" s="9" t="s">
        <v>2</v>
      </c>
      <c r="AN5" s="9" t="s">
        <v>2</v>
      </c>
      <c r="AO5" s="9" t="s">
        <v>2</v>
      </c>
      <c r="AP5" s="9" t="s">
        <v>2</v>
      </c>
      <c r="AQ5" s="9" t="s">
        <v>2</v>
      </c>
      <c r="AR5" s="9" t="s">
        <v>2</v>
      </c>
      <c r="AS5" s="9" t="s">
        <v>2</v>
      </c>
      <c r="AT5" s="9" t="s">
        <v>2</v>
      </c>
      <c r="AU5" s="9" t="s">
        <v>2</v>
      </c>
      <c r="AV5" s="9" t="s">
        <v>2</v>
      </c>
      <c r="AW5" s="9" t="s">
        <v>2</v>
      </c>
      <c r="AX5" s="9" t="s">
        <v>2</v>
      </c>
      <c r="AY5" s="9" t="s">
        <v>2</v>
      </c>
      <c r="AZ5" s="9" t="s">
        <v>2</v>
      </c>
      <c r="BA5" s="9" t="s">
        <v>2</v>
      </c>
      <c r="BB5" s="9" t="s">
        <v>2</v>
      </c>
      <c r="BC5" s="9" t="s">
        <v>2</v>
      </c>
      <c r="BD5" s="9" t="s">
        <v>2</v>
      </c>
      <c r="BE5" s="9" t="s">
        <v>2</v>
      </c>
      <c r="BF5" s="9" t="s">
        <v>2</v>
      </c>
      <c r="BG5" s="9" t="s">
        <v>2</v>
      </c>
      <c r="BH5" s="9" t="s">
        <v>2</v>
      </c>
      <c r="BI5" s="9" t="s">
        <v>2</v>
      </c>
      <c r="BJ5" s="9" t="s">
        <v>2</v>
      </c>
      <c r="BK5" s="9" t="s">
        <v>2</v>
      </c>
      <c r="BL5" s="9" t="s">
        <v>2</v>
      </c>
      <c r="BM5" s="9" t="s">
        <v>2</v>
      </c>
      <c r="BN5" s="9" t="s">
        <v>2</v>
      </c>
      <c r="BO5" s="9" t="s">
        <v>2</v>
      </c>
      <c r="BP5" s="9" t="s">
        <v>2</v>
      </c>
      <c r="BQ5" s="9" t="s">
        <v>2</v>
      </c>
      <c r="BR5" s="9" t="s">
        <v>2</v>
      </c>
      <c r="BS5" s="9" t="s">
        <v>2</v>
      </c>
      <c r="BT5" s="9" t="s">
        <v>2</v>
      </c>
      <c r="BU5" s="9" t="s">
        <v>2</v>
      </c>
      <c r="BV5" s="9" t="s">
        <v>2</v>
      </c>
      <c r="BW5" s="9" t="s">
        <v>2</v>
      </c>
      <c r="BX5" s="9" t="s">
        <v>2</v>
      </c>
      <c r="BY5" s="9" t="s">
        <v>2</v>
      </c>
      <c r="BZ5" s="9" t="s">
        <v>2</v>
      </c>
      <c r="CA5" s="9" t="s">
        <v>2</v>
      </c>
      <c r="CB5" s="9" t="s">
        <v>2</v>
      </c>
      <c r="CC5" s="9" t="s">
        <v>2</v>
      </c>
      <c r="CD5" s="9" t="s">
        <v>2</v>
      </c>
      <c r="CE5" s="9" t="s">
        <v>2</v>
      </c>
      <c r="CF5" s="9" t="s">
        <v>2</v>
      </c>
      <c r="CG5" s="9" t="s">
        <v>2</v>
      </c>
      <c r="CH5" s="9" t="s">
        <v>2</v>
      </c>
      <c r="CI5" s="9" t="s">
        <v>2</v>
      </c>
      <c r="CJ5" s="9" t="s">
        <v>2</v>
      </c>
      <c r="CK5" s="9" t="s">
        <v>2</v>
      </c>
      <c r="CL5" s="9" t="s">
        <v>2</v>
      </c>
      <c r="CM5" s="9" t="s">
        <v>2</v>
      </c>
      <c r="CN5" s="9" t="s">
        <v>2</v>
      </c>
      <c r="CO5" s="9" t="s">
        <v>2</v>
      </c>
      <c r="CP5" s="9" t="s">
        <v>2</v>
      </c>
      <c r="CQ5" s="9" t="s">
        <v>2</v>
      </c>
      <c r="CR5" s="9" t="s">
        <v>2</v>
      </c>
      <c r="CS5" s="9" t="s">
        <v>2</v>
      </c>
      <c r="CT5" s="9" t="s">
        <v>2</v>
      </c>
      <c r="CU5" s="9" t="s">
        <v>2</v>
      </c>
      <c r="CV5" s="9" t="s">
        <v>2</v>
      </c>
      <c r="CW5" s="9" t="s">
        <v>2</v>
      </c>
      <c r="CX5" s="9" t="s">
        <v>2</v>
      </c>
      <c r="CY5" s="9" t="s">
        <v>2</v>
      </c>
      <c r="CZ5" s="9" t="s">
        <v>2</v>
      </c>
      <c r="DA5" s="9" t="s">
        <v>2</v>
      </c>
    </row>
    <row r="6" spans="1:105" ht="12" customHeight="1" thickTop="1">
      <c r="A6" s="105" t="s">
        <v>63</v>
      </c>
      <c r="B6" s="106"/>
      <c r="C6" s="106"/>
      <c r="D6" s="106"/>
      <c r="E6" s="107"/>
      <c r="F6" s="60">
        <f>IF(SUM(L6:DA6)=0,"",SUM(L6:DA6))</f>
      </c>
      <c r="G6" s="16">
        <v>500</v>
      </c>
      <c r="H6" s="37">
        <f>IF($H$5="HIDE","",2%)</f>
        <v>0.02</v>
      </c>
      <c r="I6" s="30">
        <f>ROUNDUP(G6*(1-H6),2)</f>
        <v>490</v>
      </c>
      <c r="J6" s="59">
        <f aca="true" t="shared" si="1" ref="J6:J25">IF(F6="","",IF($H$5="GROUP",I6*F6,G6*F6))</f>
      </c>
      <c r="K6" s="1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2" customHeight="1">
      <c r="A7" s="73" t="s">
        <v>56</v>
      </c>
      <c r="B7" s="82"/>
      <c r="C7" s="82"/>
      <c r="D7" s="82"/>
      <c r="E7" s="83"/>
      <c r="F7" s="60">
        <f>IF(SUM(L7:DA7)=0,"",SUM(L7:DA7))</f>
      </c>
      <c r="G7" s="16">
        <v>50</v>
      </c>
      <c r="H7" s="37">
        <f>IF($H$5="HIDE","",2%)</f>
        <v>0.02</v>
      </c>
      <c r="I7" s="30">
        <f>ROUNDUP(G7*(1-H7),2)</f>
        <v>49</v>
      </c>
      <c r="J7" s="59">
        <f>IF(F7="","",IF($H$5="GROUP",I7*F7,G7*F7))</f>
      </c>
      <c r="K7" s="1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12" customHeight="1">
      <c r="A8" s="73" t="s">
        <v>33</v>
      </c>
      <c r="B8" s="82"/>
      <c r="C8" s="82"/>
      <c r="D8" s="82"/>
      <c r="E8" s="83"/>
      <c r="F8" s="60">
        <f>IF(SUM(L8:DA8)=0,"",SUM(L8:DA8))</f>
      </c>
      <c r="G8" s="16">
        <v>25</v>
      </c>
      <c r="H8" s="53">
        <f>IF($H$5="HIDE","",5%)</f>
        <v>0.05</v>
      </c>
      <c r="I8" s="30">
        <f>ROUNDUP(G8*(1-H8),2)</f>
        <v>23.75</v>
      </c>
      <c r="J8" s="59">
        <f>IF(F8="","",IF($H$5="GROUP",I8*F8,G8*F8))</f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12" customHeight="1">
      <c r="A9" s="73" t="s">
        <v>80</v>
      </c>
      <c r="B9" s="82"/>
      <c r="C9" s="82"/>
      <c r="D9" s="82"/>
      <c r="E9" s="83"/>
      <c r="F9" s="60">
        <f>IF(SUM(L9:DA9)=0,"",SUM(L9:DA9))</f>
      </c>
      <c r="G9" s="5">
        <v>50</v>
      </c>
      <c r="H9" s="17">
        <f>IF($H$5="HIDE","",7%)</f>
        <v>0.07</v>
      </c>
      <c r="I9" s="30">
        <f>ROUNDUP(G9*(1-H9),2)</f>
        <v>46.5</v>
      </c>
      <c r="J9" s="59">
        <f t="shared" si="1"/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2" customHeight="1">
      <c r="A10" s="73" t="s">
        <v>31</v>
      </c>
      <c r="B10" s="82"/>
      <c r="C10" s="82"/>
      <c r="D10" s="82"/>
      <c r="E10" s="83"/>
      <c r="F10" s="60">
        <f>IF(SUM(L10:DA10)=0,"",SUM(L10:DA10))</f>
      </c>
      <c r="G10" s="5">
        <v>25</v>
      </c>
      <c r="H10" s="17">
        <f>IF($H$5="HIDE","",7%)</f>
        <v>0.07</v>
      </c>
      <c r="I10" s="30">
        <f aca="true" t="shared" si="2" ref="I10:I69">ROUNDUP(G10*(1-H10),2)</f>
        <v>23.25</v>
      </c>
      <c r="J10" s="59">
        <f t="shared" si="1"/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2" customHeight="1">
      <c r="A11" s="73" t="s">
        <v>64</v>
      </c>
      <c r="B11" s="74"/>
      <c r="C11" s="74"/>
      <c r="D11" s="74"/>
      <c r="E11" s="75"/>
      <c r="F11" s="60">
        <f aca="true" t="shared" si="3" ref="F11:F29">IF(SUM(L11:DA11)=0,"",SUM(L11:DA11))</f>
      </c>
      <c r="G11" s="5">
        <v>25</v>
      </c>
      <c r="H11" s="17">
        <f>IF($H$5="HIDE","",2%)</f>
        <v>0.02</v>
      </c>
      <c r="I11" s="30">
        <f t="shared" si="2"/>
        <v>24.5</v>
      </c>
      <c r="J11" s="59">
        <f t="shared" si="1"/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12" customHeight="1">
      <c r="A12" s="73" t="s">
        <v>28</v>
      </c>
      <c r="B12" s="82"/>
      <c r="C12" s="82"/>
      <c r="D12" s="82"/>
      <c r="E12" s="83"/>
      <c r="F12" s="60">
        <f>IF(SUM(L12:DA12)=0,"",SUM(L12:DA12))</f>
      </c>
      <c r="G12" s="5">
        <v>25</v>
      </c>
      <c r="H12" s="17">
        <f>IF($H$5="HIDE","",7%)</f>
        <v>0.07</v>
      </c>
      <c r="I12" s="30">
        <f t="shared" si="2"/>
        <v>23.25</v>
      </c>
      <c r="J12" s="59">
        <f t="shared" si="1"/>
      </c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ht="12" customHeight="1">
      <c r="A13" s="79" t="s">
        <v>44</v>
      </c>
      <c r="B13" s="84"/>
      <c r="C13" s="84"/>
      <c r="D13" s="84"/>
      <c r="E13" s="85"/>
      <c r="F13" s="60">
        <f t="shared" si="3"/>
      </c>
      <c r="G13" s="5">
        <v>25</v>
      </c>
      <c r="H13" s="17">
        <f>IF($H$5="HIDE","",4%)</f>
        <v>0.04</v>
      </c>
      <c r="I13" s="30">
        <f t="shared" si="2"/>
        <v>24</v>
      </c>
      <c r="J13" s="59">
        <f t="shared" si="1"/>
      </c>
      <c r="K13" s="139" t="s">
        <v>23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2" customHeight="1">
      <c r="A14" s="116"/>
      <c r="B14" s="117"/>
      <c r="C14" s="117"/>
      <c r="D14" s="117"/>
      <c r="E14" s="118"/>
      <c r="F14" s="60">
        <f t="shared" si="3"/>
      </c>
      <c r="G14" s="5">
        <v>50</v>
      </c>
      <c r="H14" s="17">
        <f>IF($H$5="HIDE","",4%)</f>
        <v>0.04</v>
      </c>
      <c r="I14" s="30">
        <f t="shared" si="2"/>
        <v>48</v>
      </c>
      <c r="J14" s="59">
        <f t="shared" si="1"/>
      </c>
      <c r="K14" s="14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2" customHeight="1">
      <c r="A15" s="141">
        <f ca="1">IF(TODAY()&gt;$H$2+90,"THIS FORM IS OUTDATED PLS CONTACT AVGEN","")</f>
      </c>
      <c r="B15" s="142"/>
      <c r="C15" s="142"/>
      <c r="D15" s="142"/>
      <c r="E15" s="143"/>
      <c r="F15" s="60">
        <f t="shared" si="3"/>
      </c>
      <c r="G15" s="5">
        <v>100</v>
      </c>
      <c r="H15" s="17">
        <f>IF($H$5="HIDE","",4%)</f>
        <v>0.04</v>
      </c>
      <c r="I15" s="30">
        <f t="shared" si="2"/>
        <v>96</v>
      </c>
      <c r="J15" s="59">
        <f t="shared" si="1"/>
      </c>
      <c r="K15" s="14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2" customHeight="1">
      <c r="A16" s="150" t="s">
        <v>60</v>
      </c>
      <c r="B16" s="151"/>
      <c r="C16" s="151"/>
      <c r="D16" s="151"/>
      <c r="E16" s="152"/>
      <c r="F16" s="60">
        <f>IF(SUM(L16:DA16)=0,"",SUM(L16:DA16))</f>
      </c>
      <c r="G16" s="6">
        <v>25</v>
      </c>
      <c r="H16" s="17">
        <f>IF($H$5="HIDE","",5%)</f>
        <v>0.05</v>
      </c>
      <c r="I16" s="30">
        <f t="shared" si="2"/>
        <v>23.75</v>
      </c>
      <c r="J16" s="59">
        <f t="shared" si="1"/>
      </c>
      <c r="K16" s="14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2" customHeight="1">
      <c r="A17" s="153"/>
      <c r="B17" s="154"/>
      <c r="C17" s="154"/>
      <c r="D17" s="154"/>
      <c r="E17" s="155"/>
      <c r="F17" s="60">
        <f t="shared" si="3"/>
      </c>
      <c r="G17" s="6">
        <v>50</v>
      </c>
      <c r="H17" s="17">
        <f>IF($H$5="HIDE","",5%)</f>
        <v>0.05</v>
      </c>
      <c r="I17" s="30">
        <f t="shared" si="2"/>
        <v>47.5</v>
      </c>
      <c r="J17" s="59">
        <f t="shared" si="1"/>
      </c>
      <c r="K17" s="14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12" customHeight="1">
      <c r="A18" s="108" t="s">
        <v>57</v>
      </c>
      <c r="B18" s="109"/>
      <c r="C18" s="109"/>
      <c r="D18" s="109"/>
      <c r="E18" s="110"/>
      <c r="F18" s="60">
        <f t="shared" si="3"/>
      </c>
      <c r="G18" s="5">
        <v>10</v>
      </c>
      <c r="H18" s="17">
        <f>IF($H$5="HIDE","",7%)</f>
        <v>0.07</v>
      </c>
      <c r="I18" s="30">
        <f t="shared" si="2"/>
        <v>9.3</v>
      </c>
      <c r="J18" s="59">
        <f t="shared" si="1"/>
      </c>
      <c r="K18" s="14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2" customHeight="1">
      <c r="A19" s="111"/>
      <c r="B19" s="112"/>
      <c r="C19" s="112"/>
      <c r="D19" s="112"/>
      <c r="E19" s="113"/>
      <c r="F19" s="60">
        <f t="shared" si="3"/>
      </c>
      <c r="G19" s="5">
        <v>25</v>
      </c>
      <c r="H19" s="17">
        <f>IF($H$5="HIDE","",7%)</f>
        <v>0.07</v>
      </c>
      <c r="I19" s="30">
        <f t="shared" si="2"/>
        <v>23.25</v>
      </c>
      <c r="J19" s="59">
        <f t="shared" si="1"/>
      </c>
      <c r="K19" s="14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2" customHeight="1">
      <c r="A20" s="73" t="s">
        <v>35</v>
      </c>
      <c r="B20" s="82"/>
      <c r="C20" s="82"/>
      <c r="D20" s="82"/>
      <c r="E20" s="83"/>
      <c r="F20" s="60">
        <f t="shared" si="3"/>
      </c>
      <c r="G20" s="5">
        <v>25</v>
      </c>
      <c r="H20" s="17">
        <f>IF($H$5="HIDE","",9%)</f>
        <v>0.09</v>
      </c>
      <c r="I20" s="30">
        <f t="shared" si="2"/>
        <v>22.75</v>
      </c>
      <c r="J20" s="59">
        <f t="shared" si="1"/>
      </c>
      <c r="K20" s="14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2" customHeight="1">
      <c r="A21" s="128" t="s">
        <v>13</v>
      </c>
      <c r="B21" s="129"/>
      <c r="C21" s="129"/>
      <c r="D21" s="129"/>
      <c r="E21" s="130"/>
      <c r="F21" s="60">
        <f t="shared" si="3"/>
      </c>
      <c r="G21" s="5">
        <v>10.5</v>
      </c>
      <c r="H21" s="17">
        <f>IF($H$5="HIDE","",6%)</f>
        <v>0.06</v>
      </c>
      <c r="I21" s="30">
        <f t="shared" si="2"/>
        <v>9.87</v>
      </c>
      <c r="J21" s="59">
        <f t="shared" si="1"/>
      </c>
      <c r="K21" s="14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2" customHeight="1">
      <c r="A22" s="128" t="s">
        <v>17</v>
      </c>
      <c r="B22" s="129"/>
      <c r="C22" s="129"/>
      <c r="D22" s="129"/>
      <c r="E22" s="130"/>
      <c r="F22" s="60">
        <f t="shared" si="3"/>
      </c>
      <c r="G22" s="5">
        <v>15</v>
      </c>
      <c r="H22" s="17">
        <f>IF($H$5="HIDE","",7%)</f>
        <v>0.07</v>
      </c>
      <c r="I22" s="30">
        <f t="shared" si="2"/>
        <v>13.95</v>
      </c>
      <c r="J22" s="59">
        <f t="shared" si="1"/>
      </c>
      <c r="K22" s="14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2" customHeight="1">
      <c r="A23" s="128" t="s">
        <v>65</v>
      </c>
      <c r="B23" s="129"/>
      <c r="C23" s="129"/>
      <c r="D23" s="129"/>
      <c r="E23" s="130"/>
      <c r="F23" s="60">
        <f>IF(SUM(L23:DA23)=0,"",SUM(L23:DA23))</f>
      </c>
      <c r="G23" s="5">
        <v>25</v>
      </c>
      <c r="H23" s="17">
        <f>IF($H$5="HIDE","",4%)</f>
        <v>0.04</v>
      </c>
      <c r="I23" s="30">
        <f>ROUNDUP(G23*(1-H23),2)</f>
        <v>24</v>
      </c>
      <c r="J23" s="59">
        <f t="shared" si="1"/>
      </c>
      <c r="K23" s="14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2" customHeight="1">
      <c r="A24" s="73" t="s">
        <v>81</v>
      </c>
      <c r="B24" s="74"/>
      <c r="C24" s="74"/>
      <c r="D24" s="74"/>
      <c r="E24" s="75"/>
      <c r="F24" s="60">
        <f>IF(SUM(L24:DA24)=0,"",SUM(L24:DA24))</f>
      </c>
      <c r="G24" s="5">
        <v>25</v>
      </c>
      <c r="H24" s="17">
        <f>IF($H$5="HIDE","",3%)</f>
        <v>0.03</v>
      </c>
      <c r="I24" s="30">
        <f>ROUNDUP(G24*(1-H24),2)</f>
        <v>24.25</v>
      </c>
      <c r="J24" s="59">
        <f t="shared" si="1"/>
      </c>
      <c r="K24" s="14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2" customHeight="1">
      <c r="A25" s="128" t="s">
        <v>24</v>
      </c>
      <c r="B25" s="129"/>
      <c r="C25" s="129"/>
      <c r="D25" s="129"/>
      <c r="E25" s="130"/>
      <c r="F25" s="60">
        <f t="shared" si="3"/>
      </c>
      <c r="G25" s="5">
        <v>25</v>
      </c>
      <c r="H25" s="17">
        <f>IF($H$5="HIDE","",7%)</f>
        <v>0.07</v>
      </c>
      <c r="I25" s="30">
        <f t="shared" si="2"/>
        <v>23.25</v>
      </c>
      <c r="J25" s="59">
        <f t="shared" si="1"/>
      </c>
      <c r="K25" s="14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2" customHeight="1">
      <c r="A26" s="79" t="s">
        <v>14</v>
      </c>
      <c r="B26" s="84"/>
      <c r="C26" s="84"/>
      <c r="D26" s="84"/>
      <c r="E26" s="85"/>
      <c r="F26" s="60">
        <f t="shared" si="3"/>
      </c>
      <c r="G26" s="5">
        <v>25</v>
      </c>
      <c r="H26" s="17">
        <f>IF($H$5="HIDE","",2.5%)</f>
        <v>0.025</v>
      </c>
      <c r="I26" s="30">
        <f t="shared" si="2"/>
        <v>24.380000000000003</v>
      </c>
      <c r="J26" s="59">
        <f>IF(F26="","",IF($H$5="GROUP",I26*F26,G26*F26))</f>
      </c>
      <c r="K26" s="14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2" customHeight="1">
      <c r="A27" s="116"/>
      <c r="B27" s="117"/>
      <c r="C27" s="117"/>
      <c r="D27" s="117"/>
      <c r="E27" s="118"/>
      <c r="F27" s="60">
        <f t="shared" si="3"/>
      </c>
      <c r="G27" s="5">
        <v>50</v>
      </c>
      <c r="H27" s="17">
        <f>IF($H$5="HIDE","",2.5%)</f>
        <v>0.025</v>
      </c>
      <c r="I27" s="30">
        <f t="shared" si="2"/>
        <v>48.75</v>
      </c>
      <c r="J27" s="59">
        <f aca="true" t="shared" si="4" ref="J27:J86">IF(F27="","",IF($H$5="GROUP",I27*F27,G27*F27))</f>
      </c>
      <c r="K27" s="14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2" customHeight="1">
      <c r="A28" s="86"/>
      <c r="B28" s="87"/>
      <c r="C28" s="87"/>
      <c r="D28" s="87"/>
      <c r="E28" s="88"/>
      <c r="F28" s="60">
        <f t="shared" si="3"/>
      </c>
      <c r="G28" s="5">
        <v>100</v>
      </c>
      <c r="H28" s="17">
        <f>IF($H$5="HIDE","",2.5%)</f>
        <v>0.025</v>
      </c>
      <c r="I28" s="30">
        <f t="shared" si="2"/>
        <v>97.5</v>
      </c>
      <c r="J28" s="59">
        <f t="shared" si="4"/>
      </c>
      <c r="K28" s="14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2" customHeight="1">
      <c r="A29" s="65" t="s">
        <v>79</v>
      </c>
      <c r="B29" s="66"/>
      <c r="C29" s="66"/>
      <c r="D29" s="66"/>
      <c r="E29" s="67"/>
      <c r="F29" s="60">
        <f t="shared" si="3"/>
      </c>
      <c r="G29" s="5">
        <v>25</v>
      </c>
      <c r="H29" s="17">
        <f>IF($H$5="HIDE","",25%)</f>
        <v>0.25</v>
      </c>
      <c r="I29" s="30">
        <f t="shared" si="2"/>
        <v>18.75</v>
      </c>
      <c r="J29" s="59">
        <f t="shared" si="4"/>
      </c>
      <c r="K29" s="14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2" customHeight="1">
      <c r="A30" s="73" t="s">
        <v>26</v>
      </c>
      <c r="B30" s="82"/>
      <c r="C30" s="82"/>
      <c r="D30" s="82"/>
      <c r="E30" s="83"/>
      <c r="F30" s="60">
        <f aca="true" t="shared" si="5" ref="F30:F92">IF(SUM(L30:DA30)=0,"",SUM(L30:DA30))</f>
      </c>
      <c r="G30" s="5">
        <v>50</v>
      </c>
      <c r="H30" s="17">
        <f>IF($H$5="HIDE","",10%)</f>
        <v>0.1</v>
      </c>
      <c r="I30" s="30">
        <f t="shared" si="2"/>
        <v>45</v>
      </c>
      <c r="J30" s="59">
        <f t="shared" si="4"/>
      </c>
      <c r="K30" s="14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2" customHeight="1">
      <c r="A31" s="73" t="s">
        <v>21</v>
      </c>
      <c r="B31" s="82"/>
      <c r="C31" s="82"/>
      <c r="D31" s="82"/>
      <c r="E31" s="83"/>
      <c r="F31" s="60">
        <f t="shared" si="5"/>
      </c>
      <c r="G31" s="5">
        <v>25</v>
      </c>
      <c r="H31" s="17">
        <f>IF($H$5="HIDE","",7%)</f>
        <v>0.07</v>
      </c>
      <c r="I31" s="30">
        <f t="shared" si="2"/>
        <v>23.25</v>
      </c>
      <c r="J31" s="59">
        <f t="shared" si="4"/>
      </c>
      <c r="K31" s="14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2" customHeight="1">
      <c r="A32" s="73" t="s">
        <v>19</v>
      </c>
      <c r="B32" s="82"/>
      <c r="C32" s="82"/>
      <c r="D32" s="82"/>
      <c r="E32" s="83"/>
      <c r="F32" s="60">
        <f t="shared" si="5"/>
      </c>
      <c r="G32" s="5">
        <v>25</v>
      </c>
      <c r="H32" s="17">
        <f>IF($H$5="HIDE","",3.5%)</f>
        <v>0.035</v>
      </c>
      <c r="I32" s="30">
        <f t="shared" si="2"/>
        <v>24.130000000000003</v>
      </c>
      <c r="J32" s="59">
        <f t="shared" si="4"/>
      </c>
      <c r="K32" s="14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2" customHeight="1">
      <c r="A33" s="108" t="s">
        <v>66</v>
      </c>
      <c r="B33" s="109"/>
      <c r="C33" s="109"/>
      <c r="D33" s="109"/>
      <c r="E33" s="162"/>
      <c r="F33" s="60">
        <f t="shared" si="5"/>
      </c>
      <c r="G33" s="5">
        <v>25</v>
      </c>
      <c r="H33" s="17">
        <f>IF($H$5="HIDE","",3%)</f>
        <v>0.03</v>
      </c>
      <c r="I33" s="30">
        <f t="shared" si="2"/>
        <v>24.25</v>
      </c>
      <c r="J33" s="59">
        <f t="shared" si="4"/>
      </c>
      <c r="K33" s="140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2" customHeight="1">
      <c r="A34" s="166"/>
      <c r="B34" s="167"/>
      <c r="C34" s="167"/>
      <c r="D34" s="167"/>
      <c r="E34" s="168"/>
      <c r="F34" s="60">
        <f>IF(SUM(L34:DA34)=0,"",SUM(L34:DA34))</f>
      </c>
      <c r="G34" s="5">
        <v>100</v>
      </c>
      <c r="H34" s="17">
        <f>IF($H$5="HIDE","",3%)</f>
        <v>0.03</v>
      </c>
      <c r="I34" s="30">
        <f t="shared" si="2"/>
        <v>97</v>
      </c>
      <c r="J34" s="59">
        <f t="shared" si="4"/>
      </c>
      <c r="K34" s="140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2" customHeight="1">
      <c r="A35" s="108" t="s">
        <v>67</v>
      </c>
      <c r="B35" s="109"/>
      <c r="C35" s="109"/>
      <c r="D35" s="109"/>
      <c r="E35" s="162"/>
      <c r="F35" s="60">
        <f t="shared" si="5"/>
      </c>
      <c r="G35" s="5">
        <v>25</v>
      </c>
      <c r="H35" s="17">
        <f>IF($H$5="HIDE","",3.5%)</f>
        <v>0.035</v>
      </c>
      <c r="I35" s="30">
        <f t="shared" si="2"/>
        <v>24.130000000000003</v>
      </c>
      <c r="J35" s="59">
        <f t="shared" si="4"/>
      </c>
      <c r="K35" s="14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2" customHeight="1">
      <c r="A36" s="163"/>
      <c r="B36" s="164"/>
      <c r="C36" s="164"/>
      <c r="D36" s="164"/>
      <c r="E36" s="165"/>
      <c r="F36" s="60">
        <f t="shared" si="5"/>
      </c>
      <c r="G36" s="5">
        <v>100</v>
      </c>
      <c r="H36" s="17">
        <f>IF($H$5="HIDE","",3.5%)</f>
        <v>0.035</v>
      </c>
      <c r="I36" s="30">
        <f t="shared" si="2"/>
        <v>96.5</v>
      </c>
      <c r="J36" s="59">
        <f t="shared" si="4"/>
      </c>
      <c r="K36" s="14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2" customHeight="1">
      <c r="A37" s="134" t="s">
        <v>62</v>
      </c>
      <c r="B37" s="135"/>
      <c r="C37" s="135"/>
      <c r="D37" s="135"/>
      <c r="E37" s="81"/>
      <c r="F37" s="60">
        <f t="shared" si="5"/>
      </c>
      <c r="G37" s="5">
        <v>25</v>
      </c>
      <c r="H37" s="17">
        <f>IF($H$5="HIDE","",3.5%)</f>
        <v>0.035</v>
      </c>
      <c r="I37" s="30">
        <f t="shared" si="2"/>
        <v>24.130000000000003</v>
      </c>
      <c r="J37" s="59">
        <f t="shared" si="4"/>
      </c>
      <c r="K37" s="14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2" customHeight="1">
      <c r="A38" s="136"/>
      <c r="B38" s="137"/>
      <c r="C38" s="137"/>
      <c r="D38" s="137"/>
      <c r="E38" s="138"/>
      <c r="F38" s="60">
        <f t="shared" si="5"/>
      </c>
      <c r="G38" s="5">
        <v>100</v>
      </c>
      <c r="H38" s="17">
        <f>IF($H$5="HIDE","",3.5%)</f>
        <v>0.035</v>
      </c>
      <c r="I38" s="30">
        <f t="shared" si="2"/>
        <v>96.5</v>
      </c>
      <c r="J38" s="59">
        <f t="shared" si="4"/>
      </c>
      <c r="K38" s="14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2" customHeight="1">
      <c r="A39" s="73" t="s">
        <v>77</v>
      </c>
      <c r="B39" s="82"/>
      <c r="C39" s="82"/>
      <c r="D39" s="82"/>
      <c r="E39" s="83"/>
      <c r="F39" s="60">
        <f>IF(SUM(L39:DA39)=0,"",SUM(L39:DA39))</f>
      </c>
      <c r="G39" s="5">
        <v>25</v>
      </c>
      <c r="H39" s="17">
        <f>IF($H$5="HIDE","",3%)</f>
        <v>0.03</v>
      </c>
      <c r="I39" s="30">
        <f>ROUNDUP(G39*(1-H39),2)</f>
        <v>24.25</v>
      </c>
      <c r="J39" s="59">
        <f t="shared" si="4"/>
      </c>
      <c r="K39" s="14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2" customHeight="1">
      <c r="A40" s="73" t="s">
        <v>55</v>
      </c>
      <c r="B40" s="82"/>
      <c r="C40" s="82"/>
      <c r="D40" s="82"/>
      <c r="E40" s="83"/>
      <c r="F40" s="60">
        <f t="shared" si="5"/>
      </c>
      <c r="G40" s="5">
        <v>25</v>
      </c>
      <c r="H40" s="17">
        <f>IF($H$5="HIDE","",7%)</f>
        <v>0.07</v>
      </c>
      <c r="I40" s="30">
        <f t="shared" si="2"/>
        <v>23.25</v>
      </c>
      <c r="J40" s="59">
        <f t="shared" si="4"/>
      </c>
      <c r="K40" s="14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2" customHeight="1">
      <c r="A41" s="79" t="s">
        <v>43</v>
      </c>
      <c r="B41" s="84"/>
      <c r="C41" s="84"/>
      <c r="D41" s="84"/>
      <c r="E41" s="85"/>
      <c r="F41" s="60">
        <f t="shared" si="5"/>
      </c>
      <c r="G41" s="5">
        <v>25</v>
      </c>
      <c r="H41" s="17">
        <f>IF($H$5="HIDE","",8%)</f>
        <v>0.08</v>
      </c>
      <c r="I41" s="30">
        <f t="shared" si="2"/>
        <v>23</v>
      </c>
      <c r="J41" s="59">
        <f t="shared" si="4"/>
      </c>
      <c r="K41" s="14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12" customHeight="1">
      <c r="A42" s="116"/>
      <c r="B42" s="117"/>
      <c r="C42" s="117"/>
      <c r="D42" s="117"/>
      <c r="E42" s="118"/>
      <c r="F42" s="60">
        <f t="shared" si="5"/>
      </c>
      <c r="G42" s="5">
        <v>50</v>
      </c>
      <c r="H42" s="17">
        <f>IF($H$5="HIDE","",8%)</f>
        <v>0.08</v>
      </c>
      <c r="I42" s="30">
        <f t="shared" si="2"/>
        <v>46</v>
      </c>
      <c r="J42" s="59">
        <f t="shared" si="4"/>
      </c>
      <c r="K42" s="14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12" customHeight="1">
      <c r="A43" s="86"/>
      <c r="B43" s="87"/>
      <c r="C43" s="87"/>
      <c r="D43" s="87"/>
      <c r="E43" s="88"/>
      <c r="F43" s="60">
        <f t="shared" si="5"/>
      </c>
      <c r="G43" s="5">
        <v>100</v>
      </c>
      <c r="H43" s="17">
        <f>IF($H$5="HIDE","",8%)</f>
        <v>0.08</v>
      </c>
      <c r="I43" s="30">
        <f t="shared" si="2"/>
        <v>92</v>
      </c>
      <c r="J43" s="59">
        <f t="shared" si="4"/>
      </c>
      <c r="K43" s="14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2" customHeight="1">
      <c r="A44" s="73" t="s">
        <v>61</v>
      </c>
      <c r="B44" s="74"/>
      <c r="C44" s="74"/>
      <c r="D44" s="74"/>
      <c r="E44" s="75"/>
      <c r="F44" s="60">
        <f t="shared" si="5"/>
      </c>
      <c r="G44" s="6">
        <v>10</v>
      </c>
      <c r="H44" s="17">
        <f>IF($H$5="HIDE","",7%)</f>
        <v>0.07</v>
      </c>
      <c r="I44" s="30">
        <f t="shared" si="2"/>
        <v>9.3</v>
      </c>
      <c r="J44" s="59">
        <f t="shared" si="4"/>
      </c>
      <c r="K44" s="14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2" customHeight="1">
      <c r="A45" s="73" t="s">
        <v>52</v>
      </c>
      <c r="B45" s="82"/>
      <c r="C45" s="82"/>
      <c r="D45" s="82"/>
      <c r="E45" s="83"/>
      <c r="F45" s="60">
        <f t="shared" si="5"/>
      </c>
      <c r="G45" s="6">
        <v>11</v>
      </c>
      <c r="H45" s="17">
        <f>IF($H$5="HIDE","",6%)</f>
        <v>0.06</v>
      </c>
      <c r="I45" s="30">
        <f t="shared" si="2"/>
        <v>10.34</v>
      </c>
      <c r="J45" s="59">
        <f t="shared" si="4"/>
      </c>
      <c r="K45" s="14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2" customHeight="1">
      <c r="A46" s="73" t="s">
        <v>53</v>
      </c>
      <c r="B46" s="82"/>
      <c r="C46" s="82"/>
      <c r="D46" s="82"/>
      <c r="E46" s="83"/>
      <c r="F46" s="60">
        <f t="shared" si="5"/>
      </c>
      <c r="G46" s="6">
        <v>14</v>
      </c>
      <c r="H46" s="17">
        <v>0.06</v>
      </c>
      <c r="I46" s="30">
        <f t="shared" si="2"/>
        <v>13.16</v>
      </c>
      <c r="J46" s="59">
        <f t="shared" si="4"/>
      </c>
      <c r="K46" s="14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2" customHeight="1">
      <c r="A47" s="73" t="s">
        <v>6</v>
      </c>
      <c r="B47" s="82"/>
      <c r="C47" s="82"/>
      <c r="D47" s="82"/>
      <c r="E47" s="83"/>
      <c r="F47" s="60">
        <f t="shared" si="5"/>
      </c>
      <c r="G47" s="6">
        <v>25</v>
      </c>
      <c r="H47" s="17">
        <f>IF($H$5="HIDE","",7%)</f>
        <v>0.07</v>
      </c>
      <c r="I47" s="30">
        <f t="shared" si="2"/>
        <v>23.25</v>
      </c>
      <c r="J47" s="59">
        <f t="shared" si="4"/>
      </c>
      <c r="K47" s="14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2" customHeight="1">
      <c r="A48" s="73" t="s">
        <v>5</v>
      </c>
      <c r="B48" s="82"/>
      <c r="C48" s="82"/>
      <c r="D48" s="82"/>
      <c r="E48" s="83"/>
      <c r="F48" s="60">
        <f t="shared" si="5"/>
      </c>
      <c r="G48" s="6">
        <v>25</v>
      </c>
      <c r="H48" s="17">
        <f>IF($H$5="HIDE","",10%)</f>
        <v>0.1</v>
      </c>
      <c r="I48" s="30">
        <f t="shared" si="2"/>
        <v>22.5</v>
      </c>
      <c r="J48" s="59">
        <f t="shared" si="4"/>
      </c>
      <c r="K48" s="14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2" customHeight="1">
      <c r="A49" s="169" t="s">
        <v>25</v>
      </c>
      <c r="B49" s="170"/>
      <c r="C49" s="170"/>
      <c r="D49" s="170"/>
      <c r="E49" s="171"/>
      <c r="F49" s="60">
        <f t="shared" si="5"/>
      </c>
      <c r="G49" s="6">
        <v>50</v>
      </c>
      <c r="H49" s="17">
        <v>0.04</v>
      </c>
      <c r="I49" s="30">
        <f t="shared" si="2"/>
        <v>48</v>
      </c>
      <c r="J49" s="59">
        <f t="shared" si="4"/>
      </c>
      <c r="K49" s="14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2" customHeight="1">
      <c r="A50" s="172"/>
      <c r="B50" s="173"/>
      <c r="C50" s="173"/>
      <c r="D50" s="173"/>
      <c r="E50" s="174"/>
      <c r="F50" s="60">
        <f t="shared" si="5"/>
      </c>
      <c r="G50" s="6">
        <v>100</v>
      </c>
      <c r="H50" s="17">
        <v>0.04</v>
      </c>
      <c r="I50" s="30">
        <f t="shared" si="2"/>
        <v>96</v>
      </c>
      <c r="J50" s="59">
        <f t="shared" si="4"/>
      </c>
      <c r="K50" s="14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2" customHeight="1">
      <c r="A51" s="175"/>
      <c r="B51" s="176"/>
      <c r="C51" s="176"/>
      <c r="D51" s="176"/>
      <c r="E51" s="177"/>
      <c r="F51" s="60">
        <f t="shared" si="5"/>
      </c>
      <c r="G51" s="6">
        <v>250</v>
      </c>
      <c r="H51" s="17">
        <v>0.04</v>
      </c>
      <c r="I51" s="30">
        <f t="shared" si="2"/>
        <v>240</v>
      </c>
      <c r="J51" s="59">
        <f t="shared" si="4"/>
      </c>
      <c r="K51" s="14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2" customHeight="1">
      <c r="A52" s="73" t="s">
        <v>0</v>
      </c>
      <c r="B52" s="74"/>
      <c r="C52" s="74"/>
      <c r="D52" s="74"/>
      <c r="E52" s="75"/>
      <c r="F52" s="60">
        <f t="shared" si="5"/>
      </c>
      <c r="G52" s="5">
        <v>50</v>
      </c>
      <c r="H52" s="17">
        <f>IF($H$5="HIDE","",3.5%)</f>
        <v>0.035</v>
      </c>
      <c r="I52" s="30">
        <f t="shared" si="2"/>
        <v>48.25</v>
      </c>
      <c r="J52" s="59">
        <f t="shared" si="4"/>
      </c>
      <c r="K52" s="14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2" customHeight="1">
      <c r="A53" s="73" t="s">
        <v>42</v>
      </c>
      <c r="B53" s="74"/>
      <c r="C53" s="74"/>
      <c r="D53" s="74"/>
      <c r="E53" s="75"/>
      <c r="F53" s="60">
        <f t="shared" si="5"/>
      </c>
      <c r="G53" s="5">
        <v>100</v>
      </c>
      <c r="H53" s="17">
        <f>IF($H$5="HIDE","",2%)</f>
        <v>0.02</v>
      </c>
      <c r="I53" s="30">
        <f t="shared" si="2"/>
        <v>98</v>
      </c>
      <c r="J53" s="59">
        <f t="shared" si="4"/>
      </c>
      <c r="K53" s="14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2" customHeight="1">
      <c r="A54" s="79" t="s">
        <v>12</v>
      </c>
      <c r="B54" s="80"/>
      <c r="C54" s="80"/>
      <c r="D54" s="80"/>
      <c r="E54" s="81"/>
      <c r="F54" s="60">
        <f>IF(SUM(L54:DA54)=0,"",SUM(L54:DA54))</f>
      </c>
      <c r="G54" s="5">
        <v>25</v>
      </c>
      <c r="H54" s="17">
        <f>IF($H$5="HIDE","",7%)</f>
        <v>0.07</v>
      </c>
      <c r="I54" s="30">
        <f>ROUNDUP(G54*(1-H54),2)</f>
        <v>23.25</v>
      </c>
      <c r="J54" s="59">
        <f>IF(F54="","",IF($H$5="GROUP",I54*F54,G54*F54))</f>
      </c>
      <c r="K54" s="14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2" customHeight="1">
      <c r="A55" s="79" t="s">
        <v>68</v>
      </c>
      <c r="B55" s="80"/>
      <c r="C55" s="80"/>
      <c r="D55" s="80"/>
      <c r="E55" s="81"/>
      <c r="F55" s="60">
        <f t="shared" si="5"/>
      </c>
      <c r="G55" s="5">
        <v>25</v>
      </c>
      <c r="H55" s="17">
        <f>IF($H$5="HIDE","",3%)</f>
        <v>0.03</v>
      </c>
      <c r="I55" s="30">
        <f t="shared" si="2"/>
        <v>24.25</v>
      </c>
      <c r="J55" s="59">
        <f t="shared" si="4"/>
      </c>
      <c r="K55" s="1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2" customHeight="1">
      <c r="A56" s="79" t="s">
        <v>69</v>
      </c>
      <c r="B56" s="80"/>
      <c r="C56" s="80"/>
      <c r="D56" s="80"/>
      <c r="E56" s="81"/>
      <c r="F56" s="60">
        <f>IF(SUM(L56:DA56)=0,"",SUM(L56:DA56))</f>
      </c>
      <c r="G56" s="5">
        <v>50</v>
      </c>
      <c r="H56" s="17">
        <f>IF($H$5="HIDE","",4%)</f>
        <v>0.04</v>
      </c>
      <c r="I56" s="30">
        <f t="shared" si="2"/>
        <v>48</v>
      </c>
      <c r="J56" s="59">
        <f t="shared" si="4"/>
      </c>
      <c r="K56" s="1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2" customHeight="1">
      <c r="A57" s="86"/>
      <c r="B57" s="87"/>
      <c r="C57" s="87"/>
      <c r="D57" s="87"/>
      <c r="E57" s="88"/>
      <c r="F57" s="60">
        <f>IF(SUM(L57:DA57)=0,"",SUM(L57:DA57))</f>
      </c>
      <c r="G57" s="5">
        <v>100</v>
      </c>
      <c r="H57" s="17">
        <f>IF($H$5="HIDE","",4%)</f>
        <v>0.04</v>
      </c>
      <c r="I57" s="30">
        <f>ROUNDUP(G57*(1-H57),2)</f>
        <v>96</v>
      </c>
      <c r="J57" s="59">
        <f t="shared" si="4"/>
      </c>
      <c r="K57" s="14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2" customHeight="1">
      <c r="A58" s="73" t="s">
        <v>58</v>
      </c>
      <c r="B58" s="74"/>
      <c r="C58" s="74"/>
      <c r="D58" s="74"/>
      <c r="E58" s="75"/>
      <c r="F58" s="60">
        <f t="shared" si="5"/>
      </c>
      <c r="G58" s="5">
        <v>25</v>
      </c>
      <c r="H58" s="17">
        <f>IF($H$5="HIDE","",4%)</f>
        <v>0.04</v>
      </c>
      <c r="I58" s="30">
        <f t="shared" si="2"/>
        <v>24</v>
      </c>
      <c r="J58" s="59">
        <f t="shared" si="4"/>
      </c>
      <c r="K58" s="14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2" customHeight="1">
      <c r="A59" s="79" t="s">
        <v>32</v>
      </c>
      <c r="B59" s="80"/>
      <c r="C59" s="80"/>
      <c r="D59" s="80"/>
      <c r="E59" s="81"/>
      <c r="F59" s="60">
        <f t="shared" si="5"/>
      </c>
      <c r="G59" s="5">
        <v>25</v>
      </c>
      <c r="H59" s="17">
        <f>IF($H$5="HIDE","",5%)</f>
        <v>0.05</v>
      </c>
      <c r="I59" s="30">
        <f t="shared" si="2"/>
        <v>23.75</v>
      </c>
      <c r="J59" s="59">
        <f t="shared" si="4"/>
      </c>
      <c r="K59" s="14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2" customHeight="1">
      <c r="A60" s="79" t="s">
        <v>22</v>
      </c>
      <c r="B60" s="80"/>
      <c r="C60" s="80"/>
      <c r="D60" s="80"/>
      <c r="E60" s="81"/>
      <c r="F60" s="60">
        <f>IF(SUM(L60:DA60)=0,"",SUM(L60:DA60))</f>
      </c>
      <c r="G60" s="5">
        <v>25</v>
      </c>
      <c r="H60" s="17">
        <f>IF($H$5="HIDE","",10%)</f>
        <v>0.1</v>
      </c>
      <c r="I60" s="30">
        <f>ROUNDUP(G60*(1-H60),2)</f>
        <v>22.5</v>
      </c>
      <c r="J60" s="59">
        <f>IF(F60="","",IF($H$5="GROUP",I60*F60,G60*F60))</f>
      </c>
      <c r="K60" s="14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2" customHeight="1">
      <c r="A61" s="114" t="s">
        <v>70</v>
      </c>
      <c r="B61" s="97"/>
      <c r="C61" s="97"/>
      <c r="D61" s="97"/>
      <c r="E61" s="98"/>
      <c r="F61" s="60">
        <f t="shared" si="5"/>
      </c>
      <c r="G61" s="5">
        <v>25</v>
      </c>
      <c r="H61" s="17">
        <f>IF($H$5="HIDE","",3%)</f>
        <v>0.03</v>
      </c>
      <c r="I61" s="30">
        <f t="shared" si="2"/>
        <v>24.25</v>
      </c>
      <c r="J61" s="59">
        <f t="shared" si="4"/>
      </c>
      <c r="K61" s="14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2" customHeight="1">
      <c r="A62" s="99"/>
      <c r="B62" s="115"/>
      <c r="C62" s="115"/>
      <c r="D62" s="115"/>
      <c r="E62" s="101"/>
      <c r="F62" s="60">
        <f t="shared" si="5"/>
      </c>
      <c r="G62" s="5">
        <v>50</v>
      </c>
      <c r="H62" s="17">
        <f>IF($H$5="HIDE","",3%)</f>
        <v>0.03</v>
      </c>
      <c r="I62" s="30">
        <f>ROUNDUP(G62*(1-H62),2)</f>
        <v>48.5</v>
      </c>
      <c r="J62" s="59">
        <f t="shared" si="4"/>
      </c>
      <c r="K62" s="14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2" customHeight="1">
      <c r="A63" s="102"/>
      <c r="B63" s="103"/>
      <c r="C63" s="103"/>
      <c r="D63" s="103"/>
      <c r="E63" s="104"/>
      <c r="F63" s="60">
        <f t="shared" si="5"/>
      </c>
      <c r="G63" s="5">
        <v>100</v>
      </c>
      <c r="H63" s="17">
        <f>IF($H$5="HIDE","",3%)</f>
        <v>0.03</v>
      </c>
      <c r="I63" s="30">
        <f t="shared" si="2"/>
        <v>97</v>
      </c>
      <c r="J63" s="59">
        <f t="shared" si="4"/>
      </c>
      <c r="K63" s="14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2" customHeight="1">
      <c r="A64" s="73" t="s">
        <v>11</v>
      </c>
      <c r="B64" s="82"/>
      <c r="C64" s="82"/>
      <c r="D64" s="82"/>
      <c r="E64" s="83"/>
      <c r="F64" s="60">
        <f t="shared" si="5"/>
      </c>
      <c r="G64" s="5">
        <v>50</v>
      </c>
      <c r="H64" s="17">
        <f>IF($H$5="HIDE","",1.5%)</f>
        <v>0.015</v>
      </c>
      <c r="I64" s="30">
        <f t="shared" si="2"/>
        <v>49.25</v>
      </c>
      <c r="J64" s="59">
        <f t="shared" si="4"/>
      </c>
      <c r="K64" s="14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2" customHeight="1">
      <c r="A65" s="73" t="s">
        <v>71</v>
      </c>
      <c r="B65" s="74"/>
      <c r="C65" s="74"/>
      <c r="D65" s="74"/>
      <c r="E65" s="75"/>
      <c r="F65" s="60">
        <f t="shared" si="5"/>
      </c>
      <c r="G65" s="5">
        <v>25</v>
      </c>
      <c r="H65" s="17">
        <f>IF($H$5="HIDE","",10%)</f>
        <v>0.1</v>
      </c>
      <c r="I65" s="30">
        <f t="shared" si="2"/>
        <v>22.5</v>
      </c>
      <c r="J65" s="59">
        <f t="shared" si="4"/>
      </c>
      <c r="K65" s="14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2" customHeight="1">
      <c r="A66" s="156" t="s">
        <v>54</v>
      </c>
      <c r="B66" s="157"/>
      <c r="C66" s="157"/>
      <c r="D66" s="157"/>
      <c r="E66" s="83"/>
      <c r="F66" s="60">
        <f t="shared" si="5"/>
      </c>
      <c r="G66" s="5">
        <v>25</v>
      </c>
      <c r="H66" s="17">
        <f>IF($H$5="HIDE","",7%)</f>
        <v>0.07</v>
      </c>
      <c r="I66" s="30">
        <f t="shared" si="2"/>
        <v>23.25</v>
      </c>
      <c r="J66" s="59">
        <f t="shared" si="4"/>
      </c>
      <c r="K66" s="14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2" customHeight="1">
      <c r="A67" s="144" t="s">
        <v>72</v>
      </c>
      <c r="B67" s="145"/>
      <c r="C67" s="145"/>
      <c r="D67" s="145"/>
      <c r="E67" s="146"/>
      <c r="F67" s="60">
        <f t="shared" si="5"/>
      </c>
      <c r="G67" s="5">
        <v>25</v>
      </c>
      <c r="H67" s="17">
        <f>IF($H$5="HIDE","",5%)</f>
        <v>0.05</v>
      </c>
      <c r="I67" s="30">
        <f t="shared" si="2"/>
        <v>23.75</v>
      </c>
      <c r="J67" s="59">
        <f t="shared" si="4"/>
      </c>
      <c r="K67" s="14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2" customHeight="1">
      <c r="A68" s="147"/>
      <c r="B68" s="148"/>
      <c r="C68" s="148"/>
      <c r="D68" s="148"/>
      <c r="E68" s="149"/>
      <c r="F68" s="60">
        <f t="shared" si="5"/>
      </c>
      <c r="G68" s="5">
        <v>100</v>
      </c>
      <c r="H68" s="17">
        <f>IF($H$5="HIDE","",5%)</f>
        <v>0.05</v>
      </c>
      <c r="I68" s="30">
        <f t="shared" si="2"/>
        <v>95</v>
      </c>
      <c r="J68" s="59">
        <f t="shared" si="4"/>
      </c>
      <c r="K68" s="1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2" customHeight="1">
      <c r="A69" s="156" t="s">
        <v>9</v>
      </c>
      <c r="B69" s="74"/>
      <c r="C69" s="74"/>
      <c r="D69" s="74"/>
      <c r="E69" s="75"/>
      <c r="F69" s="60">
        <f t="shared" si="5"/>
      </c>
      <c r="G69" s="5">
        <v>25</v>
      </c>
      <c r="H69" s="17">
        <f>IF($H$5="HIDE","",12%)</f>
        <v>0.12</v>
      </c>
      <c r="I69" s="30">
        <f t="shared" si="2"/>
        <v>22</v>
      </c>
      <c r="J69" s="59">
        <f t="shared" si="4"/>
      </c>
      <c r="K69" s="1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2" customHeight="1">
      <c r="A70" s="131" t="s">
        <v>39</v>
      </c>
      <c r="B70" s="132"/>
      <c r="C70" s="132"/>
      <c r="D70" s="132"/>
      <c r="E70" s="133"/>
      <c r="F70" s="60">
        <f>IF(SUM(L70:DA70)=0,"",SUM(L70:DA70))</f>
      </c>
      <c r="G70" s="5">
        <v>50</v>
      </c>
      <c r="H70" s="17">
        <f>IF($H$5="HIDE","",2%)</f>
        <v>0.02</v>
      </c>
      <c r="I70" s="30">
        <f>ROUNDUP(G70*(1-H70),2)</f>
        <v>49</v>
      </c>
      <c r="J70" s="59">
        <f t="shared" si="4"/>
      </c>
      <c r="K70" s="1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2" customHeight="1">
      <c r="A71" s="131" t="s">
        <v>45</v>
      </c>
      <c r="B71" s="132"/>
      <c r="C71" s="132"/>
      <c r="D71" s="132"/>
      <c r="E71" s="133"/>
      <c r="F71" s="60">
        <f t="shared" si="5"/>
      </c>
      <c r="G71" s="5">
        <v>25</v>
      </c>
      <c r="H71" s="17">
        <f>IF($H$5="HIDE","",7%)</f>
        <v>0.07</v>
      </c>
      <c r="I71" s="30">
        <f aca="true" t="shared" si="6" ref="I71:I102">ROUNDUP(G71*(1-H71),2)</f>
        <v>23.25</v>
      </c>
      <c r="J71" s="59">
        <f t="shared" si="4"/>
      </c>
      <c r="K71" s="1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2" customHeight="1">
      <c r="A72" s="79" t="s">
        <v>10</v>
      </c>
      <c r="B72" s="84"/>
      <c r="C72" s="84"/>
      <c r="D72" s="84"/>
      <c r="E72" s="85"/>
      <c r="F72" s="60">
        <f t="shared" si="5"/>
      </c>
      <c r="G72" s="5">
        <v>25</v>
      </c>
      <c r="H72" s="17">
        <f>IF($H$5="HIDE","",3%)</f>
        <v>0.03</v>
      </c>
      <c r="I72" s="30">
        <f t="shared" si="6"/>
        <v>24.25</v>
      </c>
      <c r="J72" s="59">
        <f t="shared" si="4"/>
      </c>
      <c r="K72" s="1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2" customHeight="1">
      <c r="A73" s="86"/>
      <c r="B73" s="87"/>
      <c r="C73" s="87"/>
      <c r="D73" s="87"/>
      <c r="E73" s="88"/>
      <c r="F73" s="60">
        <f t="shared" si="5"/>
      </c>
      <c r="G73" s="5">
        <v>100</v>
      </c>
      <c r="H73" s="17">
        <f>IF($H$5="HIDE","",3%)</f>
        <v>0.03</v>
      </c>
      <c r="I73" s="30">
        <f t="shared" si="6"/>
        <v>97</v>
      </c>
      <c r="J73" s="59">
        <f t="shared" si="4"/>
      </c>
      <c r="K73" s="14"/>
      <c r="L73" s="5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2" customHeight="1">
      <c r="A74" s="179" t="s">
        <v>20</v>
      </c>
      <c r="B74" s="180"/>
      <c r="C74" s="180"/>
      <c r="D74" s="180"/>
      <c r="E74" s="181"/>
      <c r="F74" s="60">
        <f t="shared" si="5"/>
      </c>
      <c r="G74" s="7">
        <v>25</v>
      </c>
      <c r="H74" s="17">
        <f>IF($H$5="HIDE","",10%)</f>
        <v>0.1</v>
      </c>
      <c r="I74" s="30">
        <f t="shared" si="6"/>
        <v>22.5</v>
      </c>
      <c r="J74" s="59">
        <f t="shared" si="4"/>
      </c>
      <c r="K74" s="14" t="s">
        <v>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2" customHeight="1">
      <c r="A75" s="96" t="s">
        <v>73</v>
      </c>
      <c r="B75" s="97"/>
      <c r="C75" s="97"/>
      <c r="D75" s="97"/>
      <c r="E75" s="98"/>
      <c r="F75" s="60">
        <f t="shared" si="5"/>
      </c>
      <c r="G75" s="5">
        <v>25</v>
      </c>
      <c r="H75" s="17">
        <f>IF($H$5="HIDE","",4%)</f>
        <v>0.04</v>
      </c>
      <c r="I75" s="30">
        <f t="shared" si="6"/>
        <v>24</v>
      </c>
      <c r="J75" s="59">
        <f t="shared" si="4"/>
      </c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2" customHeight="1">
      <c r="A76" s="99"/>
      <c r="B76" s="100"/>
      <c r="C76" s="100"/>
      <c r="D76" s="100"/>
      <c r="E76" s="101"/>
      <c r="F76" s="60">
        <f t="shared" si="5"/>
      </c>
      <c r="G76" s="5">
        <v>50</v>
      </c>
      <c r="H76" s="17">
        <f>IF($H$5="HIDE","",4%)</f>
        <v>0.04</v>
      </c>
      <c r="I76" s="30">
        <f t="shared" si="6"/>
        <v>48</v>
      </c>
      <c r="J76" s="59">
        <f t="shared" si="4"/>
      </c>
      <c r="K76" s="1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2" customHeight="1">
      <c r="A77" s="102"/>
      <c r="B77" s="103"/>
      <c r="C77" s="103"/>
      <c r="D77" s="103"/>
      <c r="E77" s="104"/>
      <c r="F77" s="60">
        <f t="shared" si="5"/>
      </c>
      <c r="G77" s="5">
        <v>100</v>
      </c>
      <c r="H77" s="17">
        <f>IF($H$5="HIDE","",4%)</f>
        <v>0.04</v>
      </c>
      <c r="I77" s="30">
        <f t="shared" si="6"/>
        <v>96</v>
      </c>
      <c r="J77" s="59">
        <f t="shared" si="4"/>
      </c>
      <c r="K77" s="1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2" customHeight="1">
      <c r="A78" s="73" t="s">
        <v>34</v>
      </c>
      <c r="B78" s="82"/>
      <c r="C78" s="82"/>
      <c r="D78" s="82"/>
      <c r="E78" s="83"/>
      <c r="F78" s="60">
        <f t="shared" si="5"/>
      </c>
      <c r="G78" s="5">
        <v>25</v>
      </c>
      <c r="H78" s="17">
        <f>IF($H$5="HIDE","",3%)</f>
        <v>0.03</v>
      </c>
      <c r="I78" s="30">
        <f t="shared" si="6"/>
        <v>24.25</v>
      </c>
      <c r="J78" s="59">
        <f t="shared" si="4"/>
      </c>
      <c r="K78" s="1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2" customHeight="1">
      <c r="A79" s="79" t="s">
        <v>1</v>
      </c>
      <c r="B79" s="80"/>
      <c r="C79" s="80"/>
      <c r="D79" s="80"/>
      <c r="E79" s="81"/>
      <c r="F79" s="60">
        <f t="shared" si="5"/>
      </c>
      <c r="G79" s="5">
        <v>25</v>
      </c>
      <c r="H79" s="17">
        <f>IF($H$5="HIDE","",3%)</f>
        <v>0.03</v>
      </c>
      <c r="I79" s="30">
        <f t="shared" si="6"/>
        <v>24.25</v>
      </c>
      <c r="J79" s="59">
        <f t="shared" si="4"/>
      </c>
      <c r="K79" s="1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2" customHeight="1">
      <c r="A80" s="86"/>
      <c r="B80" s="87"/>
      <c r="C80" s="87"/>
      <c r="D80" s="87"/>
      <c r="E80" s="88"/>
      <c r="F80" s="60">
        <f t="shared" si="5"/>
      </c>
      <c r="G80" s="5">
        <v>100</v>
      </c>
      <c r="H80" s="17">
        <f>IF($H$5="HIDE","",3%)</f>
        <v>0.03</v>
      </c>
      <c r="I80" s="30">
        <f t="shared" si="6"/>
        <v>97</v>
      </c>
      <c r="J80" s="59">
        <f t="shared" si="4"/>
      </c>
      <c r="K80" s="1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2" customHeight="1">
      <c r="A81" s="73" t="s">
        <v>74</v>
      </c>
      <c r="B81" s="74"/>
      <c r="C81" s="74"/>
      <c r="D81" s="74"/>
      <c r="E81" s="75"/>
      <c r="F81" s="60">
        <f>IF(SUM(L81:DA81)=0,"",SUM(L81:DA81))</f>
      </c>
      <c r="G81" s="5">
        <v>25</v>
      </c>
      <c r="H81" s="17">
        <f>IF($H$5="HIDE","",5%)</f>
        <v>0.05</v>
      </c>
      <c r="I81" s="30">
        <f>ROUNDUP(G81*(1-H81),2)</f>
        <v>23.75</v>
      </c>
      <c r="J81" s="59">
        <f>IF(F81="","",IF($H$5="GROUP",I81*F81,G81*F81))</f>
      </c>
      <c r="K81" s="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2" customHeight="1">
      <c r="A82" s="73" t="s">
        <v>50</v>
      </c>
      <c r="B82" s="74"/>
      <c r="C82" s="74"/>
      <c r="D82" s="74"/>
      <c r="E82" s="75"/>
      <c r="F82" s="60">
        <f t="shared" si="5"/>
      </c>
      <c r="G82" s="5">
        <v>25</v>
      </c>
      <c r="H82" s="17">
        <f>IF($H$5="HIDE","",3%)</f>
        <v>0.03</v>
      </c>
      <c r="I82" s="30">
        <f t="shared" si="6"/>
        <v>24.25</v>
      </c>
      <c r="J82" s="59">
        <f t="shared" si="4"/>
      </c>
      <c r="K82" s="1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2" customHeight="1">
      <c r="A83" s="79" t="s">
        <v>75</v>
      </c>
      <c r="B83" s="84"/>
      <c r="C83" s="84"/>
      <c r="D83" s="84"/>
      <c r="E83" s="85"/>
      <c r="F83" s="60">
        <f t="shared" si="5"/>
      </c>
      <c r="G83" s="5">
        <v>25</v>
      </c>
      <c r="H83" s="17">
        <f>IF($H$5="HIDE","",4%)</f>
        <v>0.04</v>
      </c>
      <c r="I83" s="30">
        <f t="shared" si="6"/>
        <v>24</v>
      </c>
      <c r="J83" s="59">
        <f t="shared" si="4"/>
      </c>
      <c r="K83" s="1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2" customHeight="1">
      <c r="A84" s="86"/>
      <c r="B84" s="87"/>
      <c r="C84" s="87"/>
      <c r="D84" s="87"/>
      <c r="E84" s="88"/>
      <c r="F84" s="60">
        <f>IF(SUM(L84:DA84)=0,"",SUM(L84:DA84))</f>
      </c>
      <c r="G84" s="5">
        <v>50</v>
      </c>
      <c r="H84" s="17">
        <f>IF($H$5="HIDE","",4%)</f>
        <v>0.04</v>
      </c>
      <c r="I84" s="30">
        <f>ROUNDUP(G84*(1-H84),2)</f>
        <v>48</v>
      </c>
      <c r="J84" s="59">
        <f t="shared" si="4"/>
      </c>
      <c r="K84" s="1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2" customHeight="1">
      <c r="A85" s="73" t="s">
        <v>18</v>
      </c>
      <c r="B85" s="74"/>
      <c r="C85" s="74"/>
      <c r="D85" s="74"/>
      <c r="E85" s="75"/>
      <c r="F85" s="60">
        <f t="shared" si="5"/>
      </c>
      <c r="G85" s="5">
        <v>25</v>
      </c>
      <c r="H85" s="17">
        <f>IF($H$5="HIDE","",2%)</f>
        <v>0.02</v>
      </c>
      <c r="I85" s="30">
        <f t="shared" si="6"/>
        <v>24.5</v>
      </c>
      <c r="J85" s="59">
        <f t="shared" si="4"/>
      </c>
      <c r="K85" s="1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2" customHeight="1">
      <c r="A86" s="73" t="s">
        <v>16</v>
      </c>
      <c r="B86" s="74"/>
      <c r="C86" s="74"/>
      <c r="D86" s="74"/>
      <c r="E86" s="75"/>
      <c r="F86" s="60">
        <f t="shared" si="5"/>
      </c>
      <c r="G86" s="5">
        <v>50</v>
      </c>
      <c r="H86" s="17">
        <f>IF($H$5="HIDE","",2.5%)</f>
        <v>0.025</v>
      </c>
      <c r="I86" s="30">
        <f t="shared" si="6"/>
        <v>48.75</v>
      </c>
      <c r="J86" s="59">
        <f t="shared" si="4"/>
      </c>
      <c r="K86" s="5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2" customHeight="1">
      <c r="A87" s="79" t="s">
        <v>76</v>
      </c>
      <c r="B87" s="84"/>
      <c r="C87" s="84"/>
      <c r="D87" s="84"/>
      <c r="E87" s="85"/>
      <c r="F87" s="60">
        <f>IF(SUM(L87:DA87)=0,"",SUM(L87:DA87))</f>
      </c>
      <c r="G87" s="5">
        <v>50</v>
      </c>
      <c r="H87" s="17">
        <f>IF($H$5="HIDE","",2%)</f>
        <v>0.02</v>
      </c>
      <c r="I87" s="30">
        <f>ROUNDUP(G87*(1-H87),2)</f>
        <v>49</v>
      </c>
      <c r="J87" s="59">
        <f>IF(F87="","",IF($H$5="GROUP",I87*F87,G87*F87))</f>
      </c>
      <c r="K87" s="1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2" customHeight="1">
      <c r="A88" s="86"/>
      <c r="B88" s="87"/>
      <c r="C88" s="87"/>
      <c r="D88" s="87"/>
      <c r="E88" s="88"/>
      <c r="F88" s="60">
        <f>IF(SUM(L88:DA88)=0,"",SUM(L88:DA88))</f>
      </c>
      <c r="G88" s="5">
        <v>100</v>
      </c>
      <c r="H88" s="17">
        <f>IF($H$5="HIDE","",2%)</f>
        <v>0.02</v>
      </c>
      <c r="I88" s="30">
        <f>ROUNDUP(G88*(1-H88),2)</f>
        <v>98</v>
      </c>
      <c r="J88" s="59">
        <f>IF(F88="","",IF($H$5="GROUP",I88*F88,G88*F88))</f>
      </c>
      <c r="K88" s="5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2" customHeight="1">
      <c r="A89" s="73" t="s">
        <v>38</v>
      </c>
      <c r="B89" s="74"/>
      <c r="C89" s="74"/>
      <c r="D89" s="74"/>
      <c r="E89" s="75"/>
      <c r="F89" s="60">
        <f>IF(SUM(L89:DA89)=0,"",SUM(L89:DA89))</f>
      </c>
      <c r="G89" s="5">
        <v>50</v>
      </c>
      <c r="H89" s="17">
        <f>IF($H$5="HIDE","",15%)</f>
        <v>0.15</v>
      </c>
      <c r="I89" s="30">
        <f>ROUNDUP(G89*(1-H89),2)</f>
        <v>42.5</v>
      </c>
      <c r="J89" s="59">
        <f aca="true" t="shared" si="7" ref="J89:J102">IF(F89="","",IF($H$5="GROUP",I89*F89,G89*F89))</f>
      </c>
      <c r="K89" s="1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2" customHeight="1">
      <c r="A90" s="73" t="s">
        <v>51</v>
      </c>
      <c r="B90" s="74"/>
      <c r="C90" s="74"/>
      <c r="D90" s="74"/>
      <c r="E90" s="75"/>
      <c r="F90" s="60">
        <f>IF(SUM(L90:DA90)=0,"",SUM(L90:DA90))</f>
      </c>
      <c r="G90" s="5">
        <v>25</v>
      </c>
      <c r="H90" s="17">
        <f>IF($H$5="HIDE","",3%)</f>
        <v>0.03</v>
      </c>
      <c r="I90" s="30">
        <f>ROUNDUP(G90*(1-H90),2)</f>
        <v>24.25</v>
      </c>
      <c r="J90" s="59">
        <f t="shared" si="7"/>
      </c>
      <c r="K90" s="1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2" customHeight="1">
      <c r="A91" s="79" t="s">
        <v>36</v>
      </c>
      <c r="B91" s="84"/>
      <c r="C91" s="84"/>
      <c r="D91" s="84"/>
      <c r="E91" s="85"/>
      <c r="F91" s="60">
        <f t="shared" si="5"/>
      </c>
      <c r="G91" s="5">
        <v>25</v>
      </c>
      <c r="H91" s="17">
        <f>IF($H$5="HIDE","",8%)</f>
        <v>0.08</v>
      </c>
      <c r="I91" s="30">
        <f t="shared" si="6"/>
        <v>23</v>
      </c>
      <c r="J91" s="59">
        <f t="shared" si="7"/>
      </c>
      <c r="K91" s="6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2" customHeight="1">
      <c r="A92" s="160"/>
      <c r="B92" s="120"/>
      <c r="C92" s="120"/>
      <c r="D92" s="120"/>
      <c r="E92" s="161"/>
      <c r="F92" s="60">
        <f t="shared" si="5"/>
      </c>
      <c r="G92" s="5">
        <v>100</v>
      </c>
      <c r="H92" s="17">
        <f>IF($H$5="HIDE","",8%)</f>
        <v>0.08</v>
      </c>
      <c r="I92" s="30">
        <f t="shared" si="6"/>
        <v>92</v>
      </c>
      <c r="J92" s="59">
        <f t="shared" si="7"/>
      </c>
      <c r="K92" s="14"/>
      <c r="L92" s="2"/>
      <c r="M92" s="2"/>
      <c r="N92" s="6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2" customHeight="1">
      <c r="A93" s="76" t="s">
        <v>59</v>
      </c>
      <c r="B93" s="77"/>
      <c r="C93" s="77"/>
      <c r="D93" s="77"/>
      <c r="E93" s="78"/>
      <c r="F93" s="60">
        <f aca="true" t="shared" si="8" ref="F93:F102">IF(SUM(L93:DA93)=0,"",SUM(L93:DA93))</f>
      </c>
      <c r="G93" s="23"/>
      <c r="H93" s="32"/>
      <c r="I93" s="30">
        <f t="shared" si="6"/>
        <v>0</v>
      </c>
      <c r="J93" s="59">
        <f t="shared" si="7"/>
      </c>
      <c r="K93" s="69">
        <f>IF(LOWER(MID(A93,1,3))="cos",IF(J93="",0,J93),0)</f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2" customHeight="1">
      <c r="A94" s="76" t="s">
        <v>78</v>
      </c>
      <c r="B94" s="77"/>
      <c r="C94" s="77"/>
      <c r="D94" s="77"/>
      <c r="E94" s="78"/>
      <c r="F94" s="60">
        <f t="shared" si="8"/>
      </c>
      <c r="G94" s="23"/>
      <c r="H94" s="32"/>
      <c r="I94" s="30">
        <f t="shared" si="6"/>
        <v>0</v>
      </c>
      <c r="J94" s="59">
        <f t="shared" si="7"/>
      </c>
      <c r="K94" s="69">
        <f>IF(LOWER(MID(A94,1,3))="cos",IF(J94="",0,J94),0)</f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2" customHeight="1">
      <c r="A95" s="76"/>
      <c r="B95" s="89"/>
      <c r="C95" s="89"/>
      <c r="D95" s="89"/>
      <c r="E95" s="90"/>
      <c r="F95" s="60">
        <f t="shared" si="8"/>
      </c>
      <c r="G95" s="23"/>
      <c r="H95" s="32"/>
      <c r="I95" s="30">
        <f t="shared" si="6"/>
        <v>0</v>
      </c>
      <c r="J95" s="59">
        <f t="shared" si="7"/>
      </c>
      <c r="K95" s="69">
        <f aca="true" t="shared" si="9" ref="K95:K102">IF(LOWER(MID(A95,1,3))="cos",IF(J95="",0,J95),0)</f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2" customHeight="1">
      <c r="A96" s="76"/>
      <c r="B96" s="89"/>
      <c r="C96" s="89"/>
      <c r="D96" s="89"/>
      <c r="E96" s="90"/>
      <c r="F96" s="60">
        <f t="shared" si="8"/>
      </c>
      <c r="G96" s="23"/>
      <c r="H96" s="32"/>
      <c r="I96" s="30">
        <f t="shared" si="6"/>
        <v>0</v>
      </c>
      <c r="J96" s="59">
        <f t="shared" si="7"/>
      </c>
      <c r="K96" s="69">
        <f t="shared" si="9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2" customHeight="1">
      <c r="A97" s="76"/>
      <c r="B97" s="77"/>
      <c r="C97" s="77"/>
      <c r="D97" s="77"/>
      <c r="E97" s="78"/>
      <c r="F97" s="60">
        <f t="shared" si="8"/>
      </c>
      <c r="G97" s="23"/>
      <c r="H97" s="32"/>
      <c r="I97" s="30">
        <f t="shared" si="6"/>
        <v>0</v>
      </c>
      <c r="J97" s="59">
        <f t="shared" si="7"/>
      </c>
      <c r="K97" s="69">
        <f t="shared" si="9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ht="12" customHeight="1">
      <c r="A98" s="76"/>
      <c r="B98" s="74"/>
      <c r="C98" s="74"/>
      <c r="D98" s="74"/>
      <c r="E98" s="75"/>
      <c r="F98" s="60">
        <f>IF(SUM(L98:DA98)=0,"",SUM(L98:DA98))</f>
      </c>
      <c r="G98" s="23"/>
      <c r="H98" s="32"/>
      <c r="I98" s="30">
        <f>ROUNDUP(G98*(1-H98),2)</f>
        <v>0</v>
      </c>
      <c r="J98" s="59">
        <f>IF(F98="","",IF($H$5="GROUP",I98*F98,G98*F98))</f>
      </c>
      <c r="K98" s="69">
        <f t="shared" si="9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ht="12" customHeight="1">
      <c r="A99" s="76"/>
      <c r="B99" s="74"/>
      <c r="C99" s="74"/>
      <c r="D99" s="74"/>
      <c r="E99" s="75"/>
      <c r="F99" s="60">
        <f t="shared" si="8"/>
      </c>
      <c r="G99" s="23"/>
      <c r="H99" s="32"/>
      <c r="I99" s="30">
        <f>ROUNDUP(G99*(1-H99),2)</f>
        <v>0</v>
      </c>
      <c r="J99" s="59">
        <f t="shared" si="7"/>
      </c>
      <c r="K99" s="69">
        <f t="shared" si="9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ht="12" customHeight="1">
      <c r="A100" s="76"/>
      <c r="B100" s="77"/>
      <c r="C100" s="77"/>
      <c r="D100" s="77"/>
      <c r="E100" s="78"/>
      <c r="F100" s="60">
        <f t="shared" si="8"/>
      </c>
      <c r="G100" s="23"/>
      <c r="H100" s="32"/>
      <c r="I100" s="30">
        <f t="shared" si="6"/>
        <v>0</v>
      </c>
      <c r="J100" s="59">
        <f t="shared" si="7"/>
      </c>
      <c r="K100" s="69">
        <f t="shared" si="9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ht="12" customHeight="1">
      <c r="A101" s="76"/>
      <c r="B101" s="77"/>
      <c r="C101" s="77"/>
      <c r="D101" s="77"/>
      <c r="E101" s="78"/>
      <c r="F101" s="60">
        <f>IF(SUM(L101:DA101)=0,"",SUM(L101:DA101))</f>
      </c>
      <c r="G101" s="23"/>
      <c r="H101" s="32"/>
      <c r="I101" s="30">
        <f>ROUNDUP(G101*(1-H101),2)</f>
        <v>0</v>
      </c>
      <c r="J101" s="59">
        <f>IF(F101="","",IF($H$5="GROUP",I101*F101,G101*F101))</f>
      </c>
      <c r="K101" s="69">
        <f t="shared" si="9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ht="12" customHeight="1">
      <c r="A102" s="76"/>
      <c r="B102" s="77"/>
      <c r="C102" s="77"/>
      <c r="D102" s="77"/>
      <c r="E102" s="78"/>
      <c r="F102" s="60">
        <f t="shared" si="8"/>
      </c>
      <c r="G102" s="23"/>
      <c r="H102" s="32"/>
      <c r="I102" s="30">
        <f t="shared" si="6"/>
        <v>0</v>
      </c>
      <c r="J102" s="59">
        <f t="shared" si="7"/>
      </c>
      <c r="K102" s="69">
        <f t="shared" si="9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ht="12" customHeight="1">
      <c r="A103" s="159" t="str">
        <f>IF($H$5="GROUP","Your Profit",IF($H$5="HIDE","","Estimated Profit"))</f>
        <v>Estimated Profit</v>
      </c>
      <c r="B103" s="124">
        <f>IF($H$5="GROUP",IF(SUM(B6:B102)&gt;3999.99,0,IF($S$105="yes",0,8)),"")</f>
      </c>
      <c r="C103" s="63">
        <f>IF(OR($H$5="HIDE",K103=0),"",IF($H$5="GROUP",K103-J104,K104))</f>
      </c>
      <c r="D103" s="39" t="s">
        <v>40</v>
      </c>
      <c r="E103" s="62">
        <f>SUM(F6:F102)</f>
        <v>0</v>
      </c>
      <c r="F103" s="70">
        <f>IF($H$5="GROUP","Insurance","")</f>
      </c>
      <c r="G103" s="71"/>
      <c r="H103" s="72"/>
      <c r="I103" s="24"/>
      <c r="J103" s="61">
        <f>IF($H$5="GROUP",IF(OR(SUM(J6:J102)-SUM(K93:K102)&gt;4999.99,$S$105="yes",AND(SUM(J6:J102)-SUM(K93:K102)=0,SUM(K93:K102)&gt;4999,99)),0,10),"")</f>
      </c>
      <c r="K103" s="29">
        <f>SUM(L103:DA103)</f>
        <v>0</v>
      </c>
      <c r="L103" s="52">
        <f aca="true" t="shared" si="10" ref="L103:AQ103">SUMPRODUCT($G6:$G102,L6:L102)</f>
        <v>0</v>
      </c>
      <c r="M103" s="52">
        <f t="shared" si="10"/>
        <v>0</v>
      </c>
      <c r="N103" s="52">
        <f t="shared" si="10"/>
        <v>0</v>
      </c>
      <c r="O103" s="52">
        <f t="shared" si="10"/>
        <v>0</v>
      </c>
      <c r="P103" s="52">
        <f t="shared" si="10"/>
        <v>0</v>
      </c>
      <c r="Q103" s="52">
        <f t="shared" si="10"/>
        <v>0</v>
      </c>
      <c r="R103" s="52">
        <f t="shared" si="10"/>
        <v>0</v>
      </c>
      <c r="S103" s="52">
        <f t="shared" si="10"/>
        <v>0</v>
      </c>
      <c r="T103" s="52">
        <f t="shared" si="10"/>
        <v>0</v>
      </c>
      <c r="U103" s="52">
        <f t="shared" si="10"/>
        <v>0</v>
      </c>
      <c r="V103" s="52">
        <f t="shared" si="10"/>
        <v>0</v>
      </c>
      <c r="W103" s="52">
        <f t="shared" si="10"/>
        <v>0</v>
      </c>
      <c r="X103" s="52">
        <f t="shared" si="10"/>
        <v>0</v>
      </c>
      <c r="Y103" s="52">
        <f t="shared" si="10"/>
        <v>0</v>
      </c>
      <c r="Z103" s="52">
        <f t="shared" si="10"/>
        <v>0</v>
      </c>
      <c r="AA103" s="52">
        <f t="shared" si="10"/>
        <v>0</v>
      </c>
      <c r="AB103" s="52">
        <f t="shared" si="10"/>
        <v>0</v>
      </c>
      <c r="AC103" s="52">
        <f t="shared" si="10"/>
        <v>0</v>
      </c>
      <c r="AD103" s="52">
        <f t="shared" si="10"/>
        <v>0</v>
      </c>
      <c r="AE103" s="52">
        <f t="shared" si="10"/>
        <v>0</v>
      </c>
      <c r="AF103" s="52">
        <f t="shared" si="10"/>
        <v>0</v>
      </c>
      <c r="AG103" s="52">
        <f t="shared" si="10"/>
        <v>0</v>
      </c>
      <c r="AH103" s="52">
        <f t="shared" si="10"/>
        <v>0</v>
      </c>
      <c r="AI103" s="52">
        <f t="shared" si="10"/>
        <v>0</v>
      </c>
      <c r="AJ103" s="52">
        <f t="shared" si="10"/>
        <v>0</v>
      </c>
      <c r="AK103" s="52">
        <f t="shared" si="10"/>
        <v>0</v>
      </c>
      <c r="AL103" s="52">
        <f t="shared" si="10"/>
        <v>0</v>
      </c>
      <c r="AM103" s="52">
        <f t="shared" si="10"/>
        <v>0</v>
      </c>
      <c r="AN103" s="52">
        <f t="shared" si="10"/>
        <v>0</v>
      </c>
      <c r="AO103" s="52">
        <f t="shared" si="10"/>
        <v>0</v>
      </c>
      <c r="AP103" s="52">
        <f t="shared" si="10"/>
        <v>0</v>
      </c>
      <c r="AQ103" s="52">
        <f t="shared" si="10"/>
        <v>0</v>
      </c>
      <c r="AR103" s="52">
        <f aca="true" t="shared" si="11" ref="AR103:BW103">SUMPRODUCT($G6:$G102,AR6:AR102)</f>
        <v>0</v>
      </c>
      <c r="AS103" s="52">
        <f t="shared" si="11"/>
        <v>0</v>
      </c>
      <c r="AT103" s="52">
        <f t="shared" si="11"/>
        <v>0</v>
      </c>
      <c r="AU103" s="52">
        <f t="shared" si="11"/>
        <v>0</v>
      </c>
      <c r="AV103" s="52">
        <f t="shared" si="11"/>
        <v>0</v>
      </c>
      <c r="AW103" s="52">
        <f t="shared" si="11"/>
        <v>0</v>
      </c>
      <c r="AX103" s="52">
        <f t="shared" si="11"/>
        <v>0</v>
      </c>
      <c r="AY103" s="52">
        <f t="shared" si="11"/>
        <v>0</v>
      </c>
      <c r="AZ103" s="52">
        <f t="shared" si="11"/>
        <v>0</v>
      </c>
      <c r="BA103" s="52">
        <f t="shared" si="11"/>
        <v>0</v>
      </c>
      <c r="BB103" s="52">
        <f t="shared" si="11"/>
        <v>0</v>
      </c>
      <c r="BC103" s="52">
        <f t="shared" si="11"/>
        <v>0</v>
      </c>
      <c r="BD103" s="52">
        <f t="shared" si="11"/>
        <v>0</v>
      </c>
      <c r="BE103" s="52">
        <f t="shared" si="11"/>
        <v>0</v>
      </c>
      <c r="BF103" s="52">
        <f t="shared" si="11"/>
        <v>0</v>
      </c>
      <c r="BG103" s="52">
        <f t="shared" si="11"/>
        <v>0</v>
      </c>
      <c r="BH103" s="52">
        <f t="shared" si="11"/>
        <v>0</v>
      </c>
      <c r="BI103" s="52">
        <f t="shared" si="11"/>
        <v>0</v>
      </c>
      <c r="BJ103" s="52">
        <f t="shared" si="11"/>
        <v>0</v>
      </c>
      <c r="BK103" s="52">
        <f t="shared" si="11"/>
        <v>0</v>
      </c>
      <c r="BL103" s="52">
        <f t="shared" si="11"/>
        <v>0</v>
      </c>
      <c r="BM103" s="52">
        <f t="shared" si="11"/>
        <v>0</v>
      </c>
      <c r="BN103" s="52">
        <f t="shared" si="11"/>
        <v>0</v>
      </c>
      <c r="BO103" s="52">
        <f t="shared" si="11"/>
        <v>0</v>
      </c>
      <c r="BP103" s="52">
        <f t="shared" si="11"/>
        <v>0</v>
      </c>
      <c r="BQ103" s="52">
        <f t="shared" si="11"/>
        <v>0</v>
      </c>
      <c r="BR103" s="52">
        <f t="shared" si="11"/>
        <v>0</v>
      </c>
      <c r="BS103" s="52">
        <f t="shared" si="11"/>
        <v>0</v>
      </c>
      <c r="BT103" s="52">
        <f t="shared" si="11"/>
        <v>0</v>
      </c>
      <c r="BU103" s="52">
        <f t="shared" si="11"/>
        <v>0</v>
      </c>
      <c r="BV103" s="52">
        <f t="shared" si="11"/>
        <v>0</v>
      </c>
      <c r="BW103" s="52">
        <f t="shared" si="11"/>
        <v>0</v>
      </c>
      <c r="BX103" s="52">
        <f aca="true" t="shared" si="12" ref="BX103:DA103">SUMPRODUCT($G6:$G102,BX6:BX102)</f>
        <v>0</v>
      </c>
      <c r="BY103" s="52">
        <f t="shared" si="12"/>
        <v>0</v>
      </c>
      <c r="BZ103" s="52">
        <f t="shared" si="12"/>
        <v>0</v>
      </c>
      <c r="CA103" s="52">
        <f t="shared" si="12"/>
        <v>0</v>
      </c>
      <c r="CB103" s="52">
        <f t="shared" si="12"/>
        <v>0</v>
      </c>
      <c r="CC103" s="52">
        <f t="shared" si="12"/>
        <v>0</v>
      </c>
      <c r="CD103" s="52">
        <f t="shared" si="12"/>
        <v>0</v>
      </c>
      <c r="CE103" s="52">
        <f t="shared" si="12"/>
        <v>0</v>
      </c>
      <c r="CF103" s="52">
        <f t="shared" si="12"/>
        <v>0</v>
      </c>
      <c r="CG103" s="52">
        <f t="shared" si="12"/>
        <v>0</v>
      </c>
      <c r="CH103" s="52">
        <f t="shared" si="12"/>
        <v>0</v>
      </c>
      <c r="CI103" s="52">
        <f t="shared" si="12"/>
        <v>0</v>
      </c>
      <c r="CJ103" s="52">
        <f t="shared" si="12"/>
        <v>0</v>
      </c>
      <c r="CK103" s="52">
        <f t="shared" si="12"/>
        <v>0</v>
      </c>
      <c r="CL103" s="52">
        <f t="shared" si="12"/>
        <v>0</v>
      </c>
      <c r="CM103" s="52">
        <f t="shared" si="12"/>
        <v>0</v>
      </c>
      <c r="CN103" s="52">
        <f t="shared" si="12"/>
        <v>0</v>
      </c>
      <c r="CO103" s="52">
        <f t="shared" si="12"/>
        <v>0</v>
      </c>
      <c r="CP103" s="52">
        <f t="shared" si="12"/>
        <v>0</v>
      </c>
      <c r="CQ103" s="52">
        <f t="shared" si="12"/>
        <v>0</v>
      </c>
      <c r="CR103" s="52">
        <f t="shared" si="12"/>
        <v>0</v>
      </c>
      <c r="CS103" s="52">
        <f t="shared" si="12"/>
        <v>0</v>
      </c>
      <c r="CT103" s="52">
        <f t="shared" si="12"/>
        <v>0</v>
      </c>
      <c r="CU103" s="52">
        <f t="shared" si="12"/>
        <v>0</v>
      </c>
      <c r="CV103" s="52">
        <f t="shared" si="12"/>
        <v>0</v>
      </c>
      <c r="CW103" s="52">
        <f t="shared" si="12"/>
        <v>0</v>
      </c>
      <c r="CX103" s="52">
        <f t="shared" si="12"/>
        <v>0</v>
      </c>
      <c r="CY103" s="52">
        <f t="shared" si="12"/>
        <v>0</v>
      </c>
      <c r="CZ103" s="52">
        <f t="shared" si="12"/>
        <v>0</v>
      </c>
      <c r="DA103" s="52">
        <f t="shared" si="12"/>
        <v>0</v>
      </c>
    </row>
    <row r="104" spans="1:105" ht="12" customHeight="1">
      <c r="A104" s="91" t="str">
        <f>IF($H$5="GROUP","","PLEASE SEND THIS FORM TO YOUR ADMINISTRATOR")</f>
        <v>PLEASE SEND THIS FORM TO YOUR ADMINISTRATOR</v>
      </c>
      <c r="B104" s="91"/>
      <c r="C104" s="92"/>
      <c r="D104" s="92"/>
      <c r="E104" s="92"/>
      <c r="F104" s="70" t="str">
        <f>IF($H$5="GROUP","Remit to Avgen","Remit to Group")</f>
        <v>Remit to Group</v>
      </c>
      <c r="G104" s="71"/>
      <c r="H104" s="72"/>
      <c r="I104" s="24"/>
      <c r="J104" s="59">
        <f>IF(SUM(J6:J102)=0,"",SUM(J6:J103))</f>
      </c>
      <c r="K104" s="51">
        <f>SUM(L104:DA104)</f>
        <v>0</v>
      </c>
      <c r="L104" s="52">
        <f>IF($H$5="HIDE","",IF($H$5="GROUP",IF(C103="",0,C103-SUM(M104:DA104)),SUMPRODUCT(L6:L102,($G6:$G102-$I6:$I102))))</f>
        <v>0</v>
      </c>
      <c r="M104" s="52">
        <f aca="true" t="shared" si="13" ref="M104:AR104">IF($H$5="HIDE","",IF($K103=0,0,(SUMPRODUCT(M6:M102,($G6:$G102-$I6:$I102)))-IF($J$103="",0,ROUND($J$103*M103/$K103,2))))</f>
        <v>0</v>
      </c>
      <c r="N104" s="52">
        <f t="shared" si="13"/>
        <v>0</v>
      </c>
      <c r="O104" s="52">
        <f t="shared" si="13"/>
        <v>0</v>
      </c>
      <c r="P104" s="52">
        <f t="shared" si="13"/>
        <v>0</v>
      </c>
      <c r="Q104" s="52">
        <f t="shared" si="13"/>
        <v>0</v>
      </c>
      <c r="R104" s="52">
        <f t="shared" si="13"/>
        <v>0</v>
      </c>
      <c r="S104" s="52">
        <f t="shared" si="13"/>
        <v>0</v>
      </c>
      <c r="T104" s="52">
        <f t="shared" si="13"/>
        <v>0</v>
      </c>
      <c r="U104" s="52">
        <f t="shared" si="13"/>
        <v>0</v>
      </c>
      <c r="V104" s="52">
        <f t="shared" si="13"/>
        <v>0</v>
      </c>
      <c r="W104" s="52">
        <f t="shared" si="13"/>
        <v>0</v>
      </c>
      <c r="X104" s="52">
        <f t="shared" si="13"/>
        <v>0</v>
      </c>
      <c r="Y104" s="52">
        <f t="shared" si="13"/>
        <v>0</v>
      </c>
      <c r="Z104" s="52">
        <f t="shared" si="13"/>
        <v>0</v>
      </c>
      <c r="AA104" s="52">
        <f t="shared" si="13"/>
        <v>0</v>
      </c>
      <c r="AB104" s="52">
        <f t="shared" si="13"/>
        <v>0</v>
      </c>
      <c r="AC104" s="52">
        <f t="shared" si="13"/>
        <v>0</v>
      </c>
      <c r="AD104" s="52">
        <f t="shared" si="13"/>
        <v>0</v>
      </c>
      <c r="AE104" s="52">
        <f t="shared" si="13"/>
        <v>0</v>
      </c>
      <c r="AF104" s="52">
        <f t="shared" si="13"/>
        <v>0</v>
      </c>
      <c r="AG104" s="52">
        <f t="shared" si="13"/>
        <v>0</v>
      </c>
      <c r="AH104" s="52">
        <f t="shared" si="13"/>
        <v>0</v>
      </c>
      <c r="AI104" s="52">
        <f t="shared" si="13"/>
        <v>0</v>
      </c>
      <c r="AJ104" s="52">
        <f t="shared" si="13"/>
        <v>0</v>
      </c>
      <c r="AK104" s="52">
        <f t="shared" si="13"/>
        <v>0</v>
      </c>
      <c r="AL104" s="52">
        <f t="shared" si="13"/>
        <v>0</v>
      </c>
      <c r="AM104" s="52">
        <f t="shared" si="13"/>
        <v>0</v>
      </c>
      <c r="AN104" s="52">
        <f t="shared" si="13"/>
        <v>0</v>
      </c>
      <c r="AO104" s="52">
        <f t="shared" si="13"/>
        <v>0</v>
      </c>
      <c r="AP104" s="52">
        <f t="shared" si="13"/>
        <v>0</v>
      </c>
      <c r="AQ104" s="52">
        <f t="shared" si="13"/>
        <v>0</v>
      </c>
      <c r="AR104" s="52">
        <f t="shared" si="13"/>
        <v>0</v>
      </c>
      <c r="AS104" s="52">
        <f aca="true" t="shared" si="14" ref="AS104:BX104">IF($H$5="HIDE","",IF($K103=0,0,(SUMPRODUCT(AS6:AS102,($G6:$G102-$I6:$I102)))-IF($J$103="",0,ROUND($J$103*AS103/$K103,2))))</f>
        <v>0</v>
      </c>
      <c r="AT104" s="52">
        <f t="shared" si="14"/>
        <v>0</v>
      </c>
      <c r="AU104" s="52">
        <f t="shared" si="14"/>
        <v>0</v>
      </c>
      <c r="AV104" s="52">
        <f t="shared" si="14"/>
        <v>0</v>
      </c>
      <c r="AW104" s="52">
        <f t="shared" si="14"/>
        <v>0</v>
      </c>
      <c r="AX104" s="52">
        <f t="shared" si="14"/>
        <v>0</v>
      </c>
      <c r="AY104" s="52">
        <f t="shared" si="14"/>
        <v>0</v>
      </c>
      <c r="AZ104" s="52">
        <f t="shared" si="14"/>
        <v>0</v>
      </c>
      <c r="BA104" s="52">
        <f t="shared" si="14"/>
        <v>0</v>
      </c>
      <c r="BB104" s="52">
        <f t="shared" si="14"/>
        <v>0</v>
      </c>
      <c r="BC104" s="52">
        <f t="shared" si="14"/>
        <v>0</v>
      </c>
      <c r="BD104" s="52">
        <f t="shared" si="14"/>
        <v>0</v>
      </c>
      <c r="BE104" s="52">
        <f t="shared" si="14"/>
        <v>0</v>
      </c>
      <c r="BF104" s="52">
        <f t="shared" si="14"/>
        <v>0</v>
      </c>
      <c r="BG104" s="52">
        <f t="shared" si="14"/>
        <v>0</v>
      </c>
      <c r="BH104" s="52">
        <f t="shared" si="14"/>
        <v>0</v>
      </c>
      <c r="BI104" s="52">
        <f t="shared" si="14"/>
        <v>0</v>
      </c>
      <c r="BJ104" s="52">
        <f t="shared" si="14"/>
        <v>0</v>
      </c>
      <c r="BK104" s="52">
        <f t="shared" si="14"/>
        <v>0</v>
      </c>
      <c r="BL104" s="52">
        <f t="shared" si="14"/>
        <v>0</v>
      </c>
      <c r="BM104" s="52">
        <f t="shared" si="14"/>
        <v>0</v>
      </c>
      <c r="BN104" s="52">
        <f t="shared" si="14"/>
        <v>0</v>
      </c>
      <c r="BO104" s="52">
        <f t="shared" si="14"/>
        <v>0</v>
      </c>
      <c r="BP104" s="52">
        <f t="shared" si="14"/>
        <v>0</v>
      </c>
      <c r="BQ104" s="52">
        <f t="shared" si="14"/>
        <v>0</v>
      </c>
      <c r="BR104" s="52">
        <f t="shared" si="14"/>
        <v>0</v>
      </c>
      <c r="BS104" s="52">
        <f t="shared" si="14"/>
        <v>0</v>
      </c>
      <c r="BT104" s="52">
        <f t="shared" si="14"/>
        <v>0</v>
      </c>
      <c r="BU104" s="52">
        <f t="shared" si="14"/>
        <v>0</v>
      </c>
      <c r="BV104" s="52">
        <f t="shared" si="14"/>
        <v>0</v>
      </c>
      <c r="BW104" s="52">
        <f t="shared" si="14"/>
        <v>0</v>
      </c>
      <c r="BX104" s="52">
        <f t="shared" si="14"/>
        <v>0</v>
      </c>
      <c r="BY104" s="52">
        <f aca="true" t="shared" si="15" ref="BY104:DA104">IF($H$5="HIDE","",IF($K103=0,0,(SUMPRODUCT(BY6:BY102,($G6:$G102-$I6:$I102)))-IF($J$103="",0,ROUND($J$103*BY103/$K103,2))))</f>
        <v>0</v>
      </c>
      <c r="BZ104" s="52">
        <f t="shared" si="15"/>
        <v>0</v>
      </c>
      <c r="CA104" s="52">
        <f t="shared" si="15"/>
        <v>0</v>
      </c>
      <c r="CB104" s="52">
        <f t="shared" si="15"/>
        <v>0</v>
      </c>
      <c r="CC104" s="52">
        <f t="shared" si="15"/>
        <v>0</v>
      </c>
      <c r="CD104" s="52">
        <f t="shared" si="15"/>
        <v>0</v>
      </c>
      <c r="CE104" s="52">
        <f t="shared" si="15"/>
        <v>0</v>
      </c>
      <c r="CF104" s="52">
        <f t="shared" si="15"/>
        <v>0</v>
      </c>
      <c r="CG104" s="52">
        <f t="shared" si="15"/>
        <v>0</v>
      </c>
      <c r="CH104" s="52">
        <f t="shared" si="15"/>
        <v>0</v>
      </c>
      <c r="CI104" s="52">
        <f t="shared" si="15"/>
        <v>0</v>
      </c>
      <c r="CJ104" s="52">
        <f t="shared" si="15"/>
        <v>0</v>
      </c>
      <c r="CK104" s="52">
        <f t="shared" si="15"/>
        <v>0</v>
      </c>
      <c r="CL104" s="52">
        <f t="shared" si="15"/>
        <v>0</v>
      </c>
      <c r="CM104" s="52">
        <f t="shared" si="15"/>
        <v>0</v>
      </c>
      <c r="CN104" s="52">
        <f t="shared" si="15"/>
        <v>0</v>
      </c>
      <c r="CO104" s="52">
        <f t="shared" si="15"/>
        <v>0</v>
      </c>
      <c r="CP104" s="52">
        <f t="shared" si="15"/>
        <v>0</v>
      </c>
      <c r="CQ104" s="52">
        <f t="shared" si="15"/>
        <v>0</v>
      </c>
      <c r="CR104" s="52">
        <f t="shared" si="15"/>
        <v>0</v>
      </c>
      <c r="CS104" s="52">
        <f t="shared" si="15"/>
        <v>0</v>
      </c>
      <c r="CT104" s="52">
        <f t="shared" si="15"/>
        <v>0</v>
      </c>
      <c r="CU104" s="52">
        <f t="shared" si="15"/>
        <v>0</v>
      </c>
      <c r="CV104" s="52">
        <f t="shared" si="15"/>
        <v>0</v>
      </c>
      <c r="CW104" s="52">
        <f t="shared" si="15"/>
        <v>0</v>
      </c>
      <c r="CX104" s="52">
        <f t="shared" si="15"/>
        <v>0</v>
      </c>
      <c r="CY104" s="52">
        <f t="shared" si="15"/>
        <v>0</v>
      </c>
      <c r="CZ104" s="52">
        <f t="shared" si="15"/>
        <v>0</v>
      </c>
      <c r="DA104" s="52">
        <f t="shared" si="15"/>
        <v>0</v>
      </c>
    </row>
    <row r="105" spans="1:19" ht="12" customHeight="1">
      <c r="A105" s="27"/>
      <c r="B105" s="27"/>
      <c r="C105" s="27"/>
      <c r="D105" s="27"/>
      <c r="E105" s="27"/>
      <c r="F105" s="27"/>
      <c r="G105" s="27"/>
      <c r="H105" s="33"/>
      <c r="I105" s="27"/>
      <c r="J105" s="28"/>
      <c r="K105" s="15"/>
      <c r="L105" s="21" t="s">
        <v>49</v>
      </c>
      <c r="M105" s="20"/>
      <c r="N105" s="20"/>
      <c r="O105" s="20"/>
      <c r="P105" s="54">
        <f>SUM(L103:DA103)</f>
        <v>0</v>
      </c>
      <c r="Q105" s="158" t="s">
        <v>30</v>
      </c>
      <c r="R105" s="125"/>
      <c r="S105" s="19" t="s">
        <v>27</v>
      </c>
    </row>
    <row r="106" spans="1:105" ht="15" customHeight="1">
      <c r="A106" s="26"/>
      <c r="B106" s="26"/>
      <c r="C106" s="26"/>
      <c r="D106" s="26"/>
      <c r="E106" s="26"/>
      <c r="F106" s="178" t="s">
        <v>46</v>
      </c>
      <c r="G106" s="178"/>
      <c r="H106" s="178"/>
      <c r="I106" s="178"/>
      <c r="J106" s="47">
        <f>SUM(L106:DA106)</f>
        <v>0</v>
      </c>
      <c r="L106" s="48">
        <f aca="true" t="shared" si="16" ref="L106:AQ106">IF(SUM(L6:L102)=0,"",SUM(L6:L102))</f>
      </c>
      <c r="M106" s="48">
        <f t="shared" si="16"/>
      </c>
      <c r="N106" s="48">
        <f t="shared" si="16"/>
      </c>
      <c r="O106" s="48">
        <f t="shared" si="16"/>
      </c>
      <c r="P106" s="48">
        <f t="shared" si="16"/>
      </c>
      <c r="Q106" s="48">
        <f t="shared" si="16"/>
      </c>
      <c r="R106" s="48">
        <f t="shared" si="16"/>
      </c>
      <c r="S106" s="48">
        <f t="shared" si="16"/>
      </c>
      <c r="T106" s="48">
        <f t="shared" si="16"/>
      </c>
      <c r="U106" s="48">
        <f t="shared" si="16"/>
      </c>
      <c r="V106" s="48">
        <f t="shared" si="16"/>
      </c>
      <c r="W106" s="48">
        <f t="shared" si="16"/>
      </c>
      <c r="X106" s="48">
        <f t="shared" si="16"/>
      </c>
      <c r="Y106" s="48">
        <f t="shared" si="16"/>
      </c>
      <c r="Z106" s="48">
        <f t="shared" si="16"/>
      </c>
      <c r="AA106" s="48">
        <f t="shared" si="16"/>
      </c>
      <c r="AB106" s="48">
        <f t="shared" si="16"/>
      </c>
      <c r="AC106" s="48">
        <f t="shared" si="16"/>
      </c>
      <c r="AD106" s="48">
        <f t="shared" si="16"/>
      </c>
      <c r="AE106" s="48">
        <f t="shared" si="16"/>
      </c>
      <c r="AF106" s="48">
        <f t="shared" si="16"/>
      </c>
      <c r="AG106" s="48">
        <f t="shared" si="16"/>
      </c>
      <c r="AH106" s="48">
        <f t="shared" si="16"/>
      </c>
      <c r="AI106" s="48">
        <f t="shared" si="16"/>
      </c>
      <c r="AJ106" s="48">
        <f t="shared" si="16"/>
      </c>
      <c r="AK106" s="48">
        <f t="shared" si="16"/>
      </c>
      <c r="AL106" s="48">
        <f t="shared" si="16"/>
      </c>
      <c r="AM106" s="48">
        <f t="shared" si="16"/>
      </c>
      <c r="AN106" s="48">
        <f t="shared" si="16"/>
      </c>
      <c r="AO106" s="48">
        <f t="shared" si="16"/>
      </c>
      <c r="AP106" s="48">
        <f t="shared" si="16"/>
      </c>
      <c r="AQ106" s="48">
        <f t="shared" si="16"/>
      </c>
      <c r="AR106" s="48">
        <f aca="true" t="shared" si="17" ref="AR106:BW106">IF(SUM(AR6:AR102)=0,"",SUM(AR6:AR102))</f>
      </c>
      <c r="AS106" s="48">
        <f t="shared" si="17"/>
      </c>
      <c r="AT106" s="48">
        <f t="shared" si="17"/>
      </c>
      <c r="AU106" s="48">
        <f t="shared" si="17"/>
      </c>
      <c r="AV106" s="48">
        <f t="shared" si="17"/>
      </c>
      <c r="AW106" s="48">
        <f t="shared" si="17"/>
      </c>
      <c r="AX106" s="48">
        <f t="shared" si="17"/>
      </c>
      <c r="AY106" s="48">
        <f t="shared" si="17"/>
      </c>
      <c r="AZ106" s="48">
        <f t="shared" si="17"/>
      </c>
      <c r="BA106" s="48">
        <f t="shared" si="17"/>
      </c>
      <c r="BB106" s="48">
        <f t="shared" si="17"/>
      </c>
      <c r="BC106" s="48">
        <f t="shared" si="17"/>
      </c>
      <c r="BD106" s="48">
        <f t="shared" si="17"/>
      </c>
      <c r="BE106" s="48">
        <f t="shared" si="17"/>
      </c>
      <c r="BF106" s="48">
        <f t="shared" si="17"/>
      </c>
      <c r="BG106" s="48">
        <f t="shared" si="17"/>
      </c>
      <c r="BH106" s="48">
        <f t="shared" si="17"/>
      </c>
      <c r="BI106" s="48">
        <f t="shared" si="17"/>
      </c>
      <c r="BJ106" s="48">
        <f t="shared" si="17"/>
      </c>
      <c r="BK106" s="48">
        <f t="shared" si="17"/>
      </c>
      <c r="BL106" s="48">
        <f t="shared" si="17"/>
      </c>
      <c r="BM106" s="48">
        <f t="shared" si="17"/>
      </c>
      <c r="BN106" s="48">
        <f t="shared" si="17"/>
      </c>
      <c r="BO106" s="48">
        <f t="shared" si="17"/>
      </c>
      <c r="BP106" s="48">
        <f t="shared" si="17"/>
      </c>
      <c r="BQ106" s="48">
        <f t="shared" si="17"/>
      </c>
      <c r="BR106" s="48">
        <f t="shared" si="17"/>
      </c>
      <c r="BS106" s="48">
        <f t="shared" si="17"/>
      </c>
      <c r="BT106" s="48">
        <f t="shared" si="17"/>
      </c>
      <c r="BU106" s="48">
        <f t="shared" si="17"/>
      </c>
      <c r="BV106" s="48">
        <f t="shared" si="17"/>
      </c>
      <c r="BW106" s="48">
        <f t="shared" si="17"/>
      </c>
      <c r="BX106" s="48">
        <f aca="true" t="shared" si="18" ref="BX106:DA106">IF(SUM(BX6:BX102)=0,"",SUM(BX6:BX102))</f>
      </c>
      <c r="BY106" s="48">
        <f t="shared" si="18"/>
      </c>
      <c r="BZ106" s="48">
        <f t="shared" si="18"/>
      </c>
      <c r="CA106" s="48">
        <f t="shared" si="18"/>
      </c>
      <c r="CB106" s="48">
        <f t="shared" si="18"/>
      </c>
      <c r="CC106" s="48">
        <f t="shared" si="18"/>
      </c>
      <c r="CD106" s="48">
        <f t="shared" si="18"/>
      </c>
      <c r="CE106" s="48">
        <f t="shared" si="18"/>
      </c>
      <c r="CF106" s="48">
        <f t="shared" si="18"/>
      </c>
      <c r="CG106" s="48">
        <f t="shared" si="18"/>
      </c>
      <c r="CH106" s="48">
        <f t="shared" si="18"/>
      </c>
      <c r="CI106" s="48">
        <f t="shared" si="18"/>
      </c>
      <c r="CJ106" s="48">
        <f t="shared" si="18"/>
      </c>
      <c r="CK106" s="48">
        <f t="shared" si="18"/>
      </c>
      <c r="CL106" s="48">
        <f t="shared" si="18"/>
      </c>
      <c r="CM106" s="48">
        <f t="shared" si="18"/>
      </c>
      <c r="CN106" s="48">
        <f t="shared" si="18"/>
      </c>
      <c r="CO106" s="48">
        <f t="shared" si="18"/>
      </c>
      <c r="CP106" s="48">
        <f t="shared" si="18"/>
      </c>
      <c r="CQ106" s="48">
        <f t="shared" si="18"/>
      </c>
      <c r="CR106" s="48">
        <f t="shared" si="18"/>
      </c>
      <c r="CS106" s="48">
        <f t="shared" si="18"/>
      </c>
      <c r="CT106" s="48">
        <f t="shared" si="18"/>
      </c>
      <c r="CU106" s="48">
        <f t="shared" si="18"/>
      </c>
      <c r="CV106" s="48">
        <f t="shared" si="18"/>
      </c>
      <c r="CW106" s="48">
        <f t="shared" si="18"/>
      </c>
      <c r="CX106" s="48">
        <f t="shared" si="18"/>
      </c>
      <c r="CY106" s="48">
        <f t="shared" si="18"/>
      </c>
      <c r="CZ106" s="48">
        <f t="shared" si="18"/>
      </c>
      <c r="DA106" s="48">
        <f t="shared" si="18"/>
      </c>
    </row>
    <row r="107" spans="1:10" ht="12" customHeight="1">
      <c r="A107" s="18"/>
      <c r="B107" s="18"/>
      <c r="C107" s="18"/>
      <c r="D107" s="18"/>
      <c r="E107" s="18"/>
      <c r="F107" s="18"/>
      <c r="G107" s="18"/>
      <c r="H107" s="34"/>
      <c r="I107" s="18"/>
      <c r="J107" s="18"/>
    </row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24" ht="12.75">
      <c r="H124" s="36" t="s">
        <v>8</v>
      </c>
    </row>
    <row r="127" ht="12.75">
      <c r="H127" s="36" t="s">
        <v>8</v>
      </c>
    </row>
  </sheetData>
  <sheetProtection password="CC09" sheet="1" formatCells="0" formatColumns="0" deleteColumns="0"/>
  <mergeCells count="89">
    <mergeCell ref="A40:E40"/>
    <mergeCell ref="A60:E60"/>
    <mergeCell ref="A70:E70"/>
    <mergeCell ref="A93:E93"/>
    <mergeCell ref="A89:E89"/>
    <mergeCell ref="A48:E48"/>
    <mergeCell ref="A41:E43"/>
    <mergeCell ref="A83:E84"/>
    <mergeCell ref="F106:I106"/>
    <mergeCell ref="A86:E86"/>
    <mergeCell ref="A85:E85"/>
    <mergeCell ref="A69:E69"/>
    <mergeCell ref="A74:E74"/>
    <mergeCell ref="A49:E51"/>
    <mergeCell ref="A90:E90"/>
    <mergeCell ref="A79:E80"/>
    <mergeCell ref="A56:E57"/>
    <mergeCell ref="A64:E64"/>
    <mergeCell ref="A59:E59"/>
    <mergeCell ref="Q105:R105"/>
    <mergeCell ref="A12:E12"/>
    <mergeCell ref="A103:B103"/>
    <mergeCell ref="A72:E73"/>
    <mergeCell ref="A52:E52"/>
    <mergeCell ref="A91:E92"/>
    <mergeCell ref="A94:E94"/>
    <mergeCell ref="A35:E36"/>
    <mergeCell ref="A32:E32"/>
    <mergeCell ref="A25:E25"/>
    <mergeCell ref="K13:K67"/>
    <mergeCell ref="A15:E15"/>
    <mergeCell ref="A67:E68"/>
    <mergeCell ref="A16:E17"/>
    <mergeCell ref="A65:E65"/>
    <mergeCell ref="A66:E66"/>
    <mergeCell ref="A55:E55"/>
    <mergeCell ref="A44:E44"/>
    <mergeCell ref="A58:E58"/>
    <mergeCell ref="A20:E20"/>
    <mergeCell ref="A23:E23"/>
    <mergeCell ref="A21:E21"/>
    <mergeCell ref="A10:E10"/>
    <mergeCell ref="A22:E22"/>
    <mergeCell ref="A71:E71"/>
    <mergeCell ref="A37:E38"/>
    <mergeCell ref="A26:E28"/>
    <mergeCell ref="A31:E31"/>
    <mergeCell ref="A39:E39"/>
    <mergeCell ref="A33:E34"/>
    <mergeCell ref="A8:E8"/>
    <mergeCell ref="A99:E99"/>
    <mergeCell ref="H1:J1"/>
    <mergeCell ref="H2:J2"/>
    <mergeCell ref="H3:J3"/>
    <mergeCell ref="H4:J4"/>
    <mergeCell ref="D1:E1"/>
    <mergeCell ref="A3:E3"/>
    <mergeCell ref="A4:E4"/>
    <mergeCell ref="A47:E47"/>
    <mergeCell ref="A100:E100"/>
    <mergeCell ref="A5:E5"/>
    <mergeCell ref="A6:E6"/>
    <mergeCell ref="A98:E98"/>
    <mergeCell ref="A97:E97"/>
    <mergeCell ref="A30:E30"/>
    <mergeCell ref="A9:E9"/>
    <mergeCell ref="A18:E19"/>
    <mergeCell ref="A61:E63"/>
    <mergeCell ref="A13:E14"/>
    <mergeCell ref="F104:H104"/>
    <mergeCell ref="A95:E95"/>
    <mergeCell ref="A96:E96"/>
    <mergeCell ref="A104:E104"/>
    <mergeCell ref="A102:E102"/>
    <mergeCell ref="A2:E2"/>
    <mergeCell ref="A11:E11"/>
    <mergeCell ref="A7:E7"/>
    <mergeCell ref="A53:E53"/>
    <mergeCell ref="A75:E77"/>
    <mergeCell ref="F103:H103"/>
    <mergeCell ref="A24:E24"/>
    <mergeCell ref="A101:E101"/>
    <mergeCell ref="A81:E81"/>
    <mergeCell ref="A54:E54"/>
    <mergeCell ref="A78:E78"/>
    <mergeCell ref="A82:E82"/>
    <mergeCell ref="A87:E88"/>
    <mergeCell ref="A45:E45"/>
    <mergeCell ref="A46:E46"/>
  </mergeCells>
  <dataValidations count="4">
    <dataValidation type="list" allowBlank="1" showErrorMessage="1" prompt="Enter YES or NO in this cell&#10;&#10;" sqref="S105">
      <formula1>"YES, NO"</formula1>
    </dataValidation>
    <dataValidation allowBlank="1" showInputMessage="1" showErrorMessage="1" prompt="TO PLACE A SPECIAL ORDER YOU MUST ENTER THE DESCRIPTION IN THIS CELL, THE DENOMINATION IN COLUMN G AND THE DISCOUNT IN COLUMN H&#10;" sqref="B100:E102 A98:A102 A97:E97 A95:A96 A93:E94"/>
    <dataValidation type="whole" allowBlank="1" showInputMessage="1" showErrorMessage="1" sqref="L6:DA102">
      <formula1>1</formula1>
      <formula2>999</formula2>
    </dataValidation>
    <dataValidation allowBlank="1" showInputMessage="1" sqref="H11"/>
  </dataValidations>
  <printOptions horizontalCentered="1" verticalCentered="1"/>
  <pageMargins left="0" right="0" top="0" bottom="0" header="0" footer="0"/>
  <pageSetup fitToHeight="1" fitToWidth="1" horizontalDpi="600" verticalDpi="600" orientation="portrait" scale="63" r:id="rId4"/>
  <ignoredErrors>
    <ignoredError sqref="H81 H86 H21 H11 H23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Kar-Los</cp:lastModifiedBy>
  <cp:lastPrinted>2019-04-04T10:57:38Z</cp:lastPrinted>
  <dcterms:created xsi:type="dcterms:W3CDTF">2004-10-15T18:59:09Z</dcterms:created>
  <dcterms:modified xsi:type="dcterms:W3CDTF">2019-10-08T18:55:38Z</dcterms:modified>
  <cp:category/>
  <cp:version/>
  <cp:contentType/>
  <cp:contentStatus/>
</cp:coreProperties>
</file>